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05" windowWidth="14805" windowHeight="7125"/>
  </bookViews>
  <sheets>
    <sheet name="2017" sheetId="5" r:id="rId1"/>
  </sheets>
  <definedNames>
    <definedName name="_xlnm.Print_Titles" localSheetId="0">'2017'!$5:$6</definedName>
  </definedNames>
  <calcPr calcId="125725"/>
</workbook>
</file>

<file path=xl/calcChain.xml><?xml version="1.0" encoding="utf-8"?>
<calcChain xmlns="http://schemas.openxmlformats.org/spreadsheetml/2006/main">
  <c r="K35" i="5"/>
  <c r="I35"/>
  <c r="G35"/>
  <c r="E28"/>
  <c r="D28"/>
  <c r="C28"/>
  <c r="C27"/>
  <c r="C36"/>
  <c r="L21" l="1"/>
  <c r="K21"/>
  <c r="J21"/>
  <c r="I21"/>
  <c r="G21"/>
  <c r="C20"/>
  <c r="C19"/>
  <c r="C34"/>
  <c r="G34"/>
  <c r="G30"/>
  <c r="G23"/>
  <c r="G18"/>
  <c r="G19"/>
  <c r="G20"/>
  <c r="G17"/>
  <c r="L34"/>
  <c r="L18"/>
  <c r="L19"/>
  <c r="L20"/>
  <c r="E35"/>
  <c r="D35"/>
  <c r="C35"/>
  <c r="E21"/>
  <c r="D21"/>
  <c r="C21"/>
  <c r="C13"/>
  <c r="C12"/>
  <c r="G14"/>
  <c r="K14" s="1"/>
  <c r="G13"/>
  <c r="K13" s="1"/>
  <c r="G11"/>
  <c r="K11" s="1"/>
  <c r="G10"/>
  <c r="K10" s="1"/>
  <c r="G9"/>
  <c r="G12"/>
  <c r="K12" s="1"/>
  <c r="K31"/>
  <c r="J31"/>
  <c r="I31"/>
  <c r="H31"/>
  <c r="G31"/>
  <c r="F31"/>
  <c r="K28"/>
  <c r="J28"/>
  <c r="I28"/>
  <c r="H28"/>
  <c r="G28"/>
  <c r="F28"/>
  <c r="K24"/>
  <c r="J24"/>
  <c r="I24"/>
  <c r="H24"/>
  <c r="G24"/>
  <c r="F24"/>
  <c r="H21"/>
  <c r="F21"/>
  <c r="J15"/>
  <c r="J36" s="1"/>
  <c r="I15"/>
  <c r="I36" s="1"/>
  <c r="H15"/>
  <c r="F15"/>
  <c r="F36" s="1"/>
  <c r="E15"/>
  <c r="D15"/>
  <c r="C18"/>
  <c r="C14"/>
  <c r="C11"/>
  <c r="C17"/>
  <c r="L17" s="1"/>
  <c r="C10"/>
  <c r="L10" s="1"/>
  <c r="E31"/>
  <c r="D31"/>
  <c r="C30"/>
  <c r="L30" s="1"/>
  <c r="D24"/>
  <c r="E24"/>
  <c r="C23"/>
  <c r="L23" s="1"/>
  <c r="L24" s="1"/>
  <c r="C26"/>
  <c r="L26" s="1"/>
  <c r="C9"/>
  <c r="L9" s="1"/>
  <c r="L11" l="1"/>
  <c r="H36"/>
  <c r="C15"/>
  <c r="E36"/>
  <c r="L13"/>
  <c r="L12"/>
  <c r="C24"/>
  <c r="C31"/>
  <c r="G15"/>
  <c r="G36" s="1"/>
  <c r="L14"/>
  <c r="D36"/>
  <c r="K15"/>
  <c r="K36" l="1"/>
  <c r="L36" s="1"/>
  <c r="L15"/>
</calcChain>
</file>

<file path=xl/sharedStrings.xml><?xml version="1.0" encoding="utf-8"?>
<sst xmlns="http://schemas.openxmlformats.org/spreadsheetml/2006/main" count="83" uniqueCount="76">
  <si>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</si>
  <si>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</si>
  <si>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</si>
  <si>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</si>
  <si>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</si>
  <si>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</si>
  <si>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</si>
  <si>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</si>
  <si>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</si>
  <si>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</si>
  <si>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</si>
  <si>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</si>
  <si>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</si>
  <si>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Инженерные сети к многоквартирным жилым домам № 15, № 17 по ул. Молодежная в пгт. Березово Березовского района</t>
  </si>
  <si>
    <t>4.1.</t>
  </si>
  <si>
    <t>5.</t>
  </si>
  <si>
    <t>5.1.</t>
  </si>
  <si>
    <t>Детский сад на 60 мест в с. Саранпауль Березовского района</t>
  </si>
  <si>
    <t>Муниципальная программа «Развитие образования в Березовском районе на 2016-2020 годы»</t>
  </si>
  <si>
    <t>Муниципальная программа «Обеспечение доступным и комфортным жильем жителей  Березовского района в 2016-2020 годах»</t>
  </si>
  <si>
    <t xml:space="preserve">Муниципальная программа «Развитие транспортной системы Березовского района на 2016– 2020 годы» </t>
  </si>
  <si>
    <t>Строительство автодороги по ул. Механическая, ул. Дуркина в пгт. Березово, Березовского района</t>
  </si>
  <si>
    <t>Муниципальная программа «Защита населения и территории от чрезвычайных ситуаций, обеспечение пожарной безопасности в Березовском районе на 2016-2020 годы»</t>
  </si>
  <si>
    <t>Пожарный водоем в п. Сосьва, Березовского района</t>
  </si>
  <si>
    <t xml:space="preserve">Муниципальная программа «Обеспечение экологической безопасности Березовского района на 2016 – 2020 годы» </t>
  </si>
  <si>
    <t xml:space="preserve">Капитальные вложения на текущий год
(тыс.руб.)
</t>
  </si>
  <si>
    <t>Инженерные сети к многоквартирному жилому дому по ул. Транспортная, 33 в пгт. Игрим Березовского района</t>
  </si>
  <si>
    <t>1.4.</t>
  </si>
  <si>
    <t>1.3.</t>
  </si>
  <si>
    <t xml:space="preserve">Образовательно-культурный комплекс в п. Теги, Березовского района </t>
  </si>
  <si>
    <t>Средняя общеобразовательная школа в п. Приполярный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</si>
  <si>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</si>
  <si>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</si>
  <si>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</si>
  <si>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</si>
  <si>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</si>
  <si>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Профинансировано МО в 2017 году  (кассовые расходы) за счёт: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</si>
  <si>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</si>
  <si>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</si>
  <si>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</si>
  <si>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</si>
  <si>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</si>
  <si>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</si>
  <si>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</si>
  <si>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</si>
  <si>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</si>
  <si>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</si>
  <si>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</si>
  <si>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Полигон ТКО в Березовском районе</t>
  </si>
  <si>
    <t>2.3.</t>
  </si>
  <si>
    <t>Приобретение жилых помещений</t>
  </si>
  <si>
    <t>2.4.</t>
  </si>
  <si>
    <t>Предоставление гражданам выкупной стоимости</t>
  </si>
  <si>
    <t>6.</t>
  </si>
  <si>
    <t>Муниципальная программа "Социальная поддержка жителей Березовского района на 2016-2020 годы"</t>
  </si>
  <si>
    <t>Подпрограмма "Преодоление социальной исключенности"</t>
  </si>
  <si>
    <t>6.1.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</si>
  <si>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</si>
  <si>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</si>
  <si>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на 01.07.2017 года</t>
  </si>
  <si>
    <t>4.2.</t>
  </si>
  <si>
    <t>Пожарный водоем в с. Теги, Березовского района</t>
  </si>
  <si>
    <t xml:space="preserve">СМР: 1 очередь детский сад: Разрешение на ввод в эксплуатацию от 24.12.2015 № RU 86501000-27. 2 очередь интернат: № аукциона 0187300012416000315 на завершение строительства заключен МК № 75/16 от 27.12.2016 года,срок выполнения работ 20.08.2017 г.  Ввод в эксплуатацию - 3 кв.2017 год. Внутренняя отделка-80%, внутренние инженерные сети - 85 %. Готовность объекта-94 %. </t>
  </si>
  <si>
    <t>СМР: № аукциона 0187300012413000033 МК № 39/13 от 13.05.13 г. Подрядчик ООО СП "Югра-С", цена МК-135 670,3 тыс. руб, ведется претензионная работа. Проведена итоговая проверка Службой жилищного и строительного надзора ХМАО-Югры, устраняются замечания, ввод август 2017 года.</t>
  </si>
  <si>
    <t xml:space="preserve">СМР-  № аукциона 0187300012411000157, заключен МК № 78/11 от 08.11.2011  с ООО "Строй-М", г. Москва, срок исполнения контракта 01.08.2012, Определением Арбитражного суда ХМАО-Югры от 05.05.2017 года, дело № А75-4641/2016 муниципальный контракт расторгнут.  На объекте выполнены работы - полностью возведен корпус здания, установлены окна, выполнена кровля. Общий процент готовности – 65%. В настоящее время ведётся работа по подготовке аукционной документации. Проведение аукциона на заключение муниципального контракта на завершение строительства объекта планируется в июле 2017 года. Планируемый ввод объекта в эксплуатацию декабрь 2017 года. </t>
  </si>
  <si>
    <t>СМР - № аукциона 0187300012416000050, заключен муниципальный контракт на завершение работ № 12/16 от 11.05.16 с ООО "Архстройпроект"(цена МК 12 023,97 тыс. руб., срок выполнения работ 25.11.16 г.) Видеонаблюдение-80%, пож. сигнализация-80%, отделочные работы-95%. На отчетную дату готовность объекта 98 %. Срок окончания работ на объекте сентябрь 2017 года. В связи с предписаниями Службы жилищного и строительного контроля ХМАО, необходимо выполнить доп.работы, ведется корректировка ПСД, заключен договор № 15/17 от 10.05.17 г. с ООО "Архстройпроект", срок выполнения работ по корректировке ПСД - 01.07.17</t>
  </si>
  <si>
    <t>№ извещения 0387300106017000002, заключен МК № 03/12/16Д от 02.02.17 г. на оказание услуг по проведению проверки достоверности определения сметной стоимости строительства, получено отрицательное заключение экспертизы, необходима корректировка ПСД.</t>
  </si>
  <si>
    <t xml:space="preserve">В связи с низкими темпами работы Подрядной организации в соответствии с Решением Арбитражного суда ХМАО МК № 2/15 от 13.01.2015 г. с ООО "ГамбитСтрой" расторгнут. Повторное проведение аукциона запланировано на июль 2017 года. Процент готовности-18%. </t>
  </si>
  <si>
    <t>На объекте выполнены сети тепловодоснабжения, газоснабжения, электроснабжения. Процент готовности объекта - 90%. Выполнена корректировка ПСД (канализация), 31.05.17 г. исх. № 451 направлено на согласование задание на корректировку ПСД в Департамент строительства.</t>
  </si>
  <si>
    <t>СМР-15.06.16г. Проведен аукцион № 0187300012416000101, заключен муниципальный контракт № 21/16 от 26.06.16 г. ООО "Лана", срок выполнения 20.09.2017 года, работы осуществляются в соответствии с графиком производства работ. Материалы и комплектующие - 100%, устройство асфальтного полотна-75%.</t>
  </si>
  <si>
    <t>11 мая 2017 года проведен аукцион в электронной форме № 0187300012417000048 на строительство объекта, заключен муниципальный контракт № 17/17 от 22.05.17 г., подрядная организация НО КМНС «Сосьва», стоимость работ по контакту – 2 989,03 тыс. руб., срок выполнения работ по контракту - 10.11.2017 г. Работы на объекте ведутся в соответствии с графиком производства работ. На объекте выполнены следующие работы: - Устройство котлована-100%; - Устройство основания под емкости-100%; - Монтаж емкостей – 100%;  Общий процент готовности – 65 %.</t>
  </si>
  <si>
    <t>Подготовлена документация для проведения аукциона размещение аукциона запланировано на 05.07.2017 года. Начальная (максимальная) цена контракта 2 406,33 тыс. руб., срок выполнения работ по контракту 15.09.2017 года.</t>
  </si>
  <si>
    <t>Ведутся работы по организации подготовки проектной документации, ПСД выполнена и готовится к передаче на государственную экологическую экспертизу.</t>
  </si>
  <si>
    <t>По состоянию на 30.06.2017 проведено 8 аукционов в электронной форме, по результатам которых заключено 3 муниципальных контракта купли-продажи (д. Ломбовож) и 1 муниципальный контракт участия в долевом строительстве 2 квартир (с.Теги). Остальные аукционы признаны несостоявшимися. В июле 2017 года будут объявлены 3 аукциона по приобретению жилых помещений (1-Ломбовож, 2- Кимкъясуй). В рамках мероприятия выселения граждан из жилых домов, находящихся в зоне подтопления береговой линии, подверженной абразии с 1 гражданином – собственником, изъявившим желание получить выкупную стоимость, заключен договор купли-продажи и выплачена выкупная стоимость.</t>
  </si>
  <si>
    <t>Семи гражданам - собственникам, проживающим в аварийных домах, направлены уведомления о возможном получении выкупной цены, из которых только 1 собственник изъявил желание получить выкупную стоимость и заключить договор купли – продажи (о выплате выкупной стоимости)(с.Саранпауль).</t>
  </si>
  <si>
    <t>В 1 полугодии 2017 год проведено 10 аукционов в электронной форме по приобретению 20 жилых помещений. Заключено 4 муниципальных контракта участия в долевом строительстве многоквартирного жилого дома в пгт. Березово по финансированию строительства 16 квартир. Заключено 3 муниципальных контракта купли-продажи 3 жилых помещений (2-пгт.Игрим, 1-с.Саранпауль)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</si>
</sst>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9"/>
      <name val="Times New Roman Cyr"/>
      <family val="1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7" fillId="2" borderId="1" xfId="0" applyNumberFormat="1" applyFont="1" applyFill="1" applyBorder="1" applyAlignment="1">
      <alignment horizontal="left" vertical="center" wrapText="1" shrinkToFit="1"/>
    </xf>
    <xf numFmtId="164" fontId="3" fillId="2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3" fillId="2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8" zoomScale="50" zoomScaleNormal="50" workbookViewId="0">
      <selection sqref="A1:M36"/>
    </sheetView>
  </sheetViews>
  <sheetFormatPr defaultColWidth="8.85546875" defaultRowHeight="15"/>
  <cols>
    <col min="1" max="1" width="6.140625" style="1" customWidth="1"/>
    <col min="2" max="2" width="30.5703125" style="1" customWidth="1"/>
    <col min="3" max="3" width="9.140625" style="2" customWidth="1"/>
    <col min="4" max="4" width="10.42578125" style="2" customWidth="1"/>
    <col min="5" max="5" width="9.140625" style="2" customWidth="1"/>
    <col min="6" max="6" width="13" style="22" customWidth="1"/>
    <col min="7" max="8" width="9.140625" style="1" customWidth="1"/>
    <col min="9" max="9" width="10.5703125" style="1" customWidth="1"/>
    <col min="10" max="10" width="9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7.100000000000001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7.100000000000001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7.45" customHeight="1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63.6" customHeight="1">
      <c r="A5" s="60" t="s">
        <v>1</v>
      </c>
      <c r="B5" s="59" t="s">
        <v>32</v>
      </c>
      <c r="C5" s="59" t="s">
        <v>25</v>
      </c>
      <c r="D5" s="59"/>
      <c r="E5" s="59"/>
      <c r="F5" s="48" t="s">
        <v>35</v>
      </c>
      <c r="G5" s="54" t="s">
        <v>36</v>
      </c>
      <c r="H5" s="54"/>
      <c r="I5" s="54"/>
      <c r="J5" s="54"/>
      <c r="K5" s="57" t="s">
        <v>40</v>
      </c>
      <c r="L5" s="57" t="s">
        <v>41</v>
      </c>
      <c r="M5" s="48" t="s">
        <v>42</v>
      </c>
    </row>
    <row r="6" spans="1:13" ht="88.5" customHeight="1">
      <c r="A6" s="60"/>
      <c r="B6" s="59"/>
      <c r="C6" s="16" t="s">
        <v>2</v>
      </c>
      <c r="D6" s="6" t="s">
        <v>33</v>
      </c>
      <c r="E6" s="6" t="s">
        <v>34</v>
      </c>
      <c r="F6" s="49"/>
      <c r="G6" s="16" t="s">
        <v>2</v>
      </c>
      <c r="H6" s="23" t="s">
        <v>37</v>
      </c>
      <c r="I6" s="23" t="s">
        <v>38</v>
      </c>
      <c r="J6" s="23" t="s">
        <v>39</v>
      </c>
      <c r="K6" s="58"/>
      <c r="L6" s="58"/>
      <c r="M6" s="49"/>
    </row>
    <row r="7" spans="1:13" ht="17.45" customHeight="1">
      <c r="A7" s="16">
        <v>1</v>
      </c>
      <c r="B7" s="15">
        <v>2</v>
      </c>
      <c r="C7" s="16">
        <v>3</v>
      </c>
      <c r="D7" s="6">
        <v>4</v>
      </c>
      <c r="E7" s="6">
        <v>5</v>
      </c>
      <c r="F7" s="14">
        <v>6</v>
      </c>
      <c r="G7" s="1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14">
        <v>13</v>
      </c>
    </row>
    <row r="8" spans="1:13" s="8" customFormat="1" ht="23.1" customHeight="1">
      <c r="A8" s="7" t="s">
        <v>0</v>
      </c>
      <c r="B8" s="56" t="s">
        <v>18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8" customFormat="1" ht="84.75" customHeight="1">
      <c r="A9" s="16" t="s">
        <v>4</v>
      </c>
      <c r="B9" s="26" t="s">
        <v>12</v>
      </c>
      <c r="C9" s="13">
        <f t="shared" ref="C9:C14" si="0">D9+E9</f>
        <v>294184.8</v>
      </c>
      <c r="D9" s="38">
        <v>277021</v>
      </c>
      <c r="E9" s="39">
        <v>17163.8</v>
      </c>
      <c r="F9" s="39"/>
      <c r="G9" s="38">
        <f t="shared" ref="G9:G14" si="1">H9+I9+J9</f>
        <v>30316</v>
      </c>
      <c r="H9" s="38"/>
      <c r="I9" s="38">
        <v>27284.6</v>
      </c>
      <c r="J9" s="38">
        <v>3031.4</v>
      </c>
      <c r="K9" s="38">
        <v>34185.4</v>
      </c>
      <c r="L9" s="38">
        <f>K9/(C9+F9)*100</f>
        <v>11.620382834191298</v>
      </c>
      <c r="M9" s="61" t="s">
        <v>62</v>
      </c>
    </row>
    <row r="10" spans="1:13" s="8" customFormat="1" ht="156.75" customHeight="1">
      <c r="A10" s="16" t="s">
        <v>11</v>
      </c>
      <c r="B10" s="27" t="s">
        <v>17</v>
      </c>
      <c r="C10" s="13">
        <f t="shared" si="0"/>
        <v>88027.1</v>
      </c>
      <c r="D10" s="38">
        <v>83328.5</v>
      </c>
      <c r="E10" s="39">
        <v>4698.6000000000004</v>
      </c>
      <c r="F10" s="39"/>
      <c r="G10" s="38">
        <f t="shared" si="1"/>
        <v>0</v>
      </c>
      <c r="H10" s="38"/>
      <c r="I10" s="38"/>
      <c r="J10" s="38"/>
      <c r="K10" s="38">
        <f t="shared" ref="K10:K14" si="2">G10</f>
        <v>0</v>
      </c>
      <c r="L10" s="38">
        <f t="shared" ref="L10:L14" si="3">K10/(C10+F10)*100</f>
        <v>0</v>
      </c>
      <c r="M10" s="61" t="s">
        <v>64</v>
      </c>
    </row>
    <row r="11" spans="1:13" s="9" customFormat="1" ht="148.5" customHeight="1">
      <c r="A11" s="16" t="s">
        <v>28</v>
      </c>
      <c r="B11" s="27" t="s">
        <v>29</v>
      </c>
      <c r="C11" s="13">
        <f t="shared" si="0"/>
        <v>987.1</v>
      </c>
      <c r="D11" s="18"/>
      <c r="E11" s="39">
        <v>987.1</v>
      </c>
      <c r="F11" s="39">
        <v>4384.2</v>
      </c>
      <c r="G11" s="38">
        <f t="shared" si="1"/>
        <v>971</v>
      </c>
      <c r="H11" s="38">
        <v>483.9</v>
      </c>
      <c r="I11" s="38"/>
      <c r="J11" s="38">
        <v>487.1</v>
      </c>
      <c r="K11" s="38">
        <f t="shared" si="2"/>
        <v>971</v>
      </c>
      <c r="L11" s="38">
        <f t="shared" si="3"/>
        <v>18.077560367136446</v>
      </c>
      <c r="M11" s="61" t="s">
        <v>65</v>
      </c>
    </row>
    <row r="12" spans="1:13" s="9" customFormat="1" ht="74.25" customHeight="1">
      <c r="A12" s="16" t="s">
        <v>27</v>
      </c>
      <c r="B12" s="27" t="s">
        <v>44</v>
      </c>
      <c r="C12" s="13">
        <f t="shared" si="0"/>
        <v>1280.3</v>
      </c>
      <c r="D12" s="18"/>
      <c r="E12" s="39">
        <v>1280.3</v>
      </c>
      <c r="F12" s="39">
        <v>9625.1</v>
      </c>
      <c r="G12" s="38">
        <f t="shared" si="1"/>
        <v>6416.1</v>
      </c>
      <c r="H12" s="38">
        <v>5774.5</v>
      </c>
      <c r="I12" s="38"/>
      <c r="J12" s="38">
        <v>641.6</v>
      </c>
      <c r="K12" s="38">
        <f t="shared" si="2"/>
        <v>6416.1</v>
      </c>
      <c r="L12" s="38">
        <f t="shared" si="3"/>
        <v>58.834155555963108</v>
      </c>
      <c r="M12" s="61" t="s">
        <v>62</v>
      </c>
    </row>
    <row r="13" spans="1:13" s="9" customFormat="1" ht="75" customHeight="1">
      <c r="A13" s="16" t="s">
        <v>46</v>
      </c>
      <c r="B13" s="27" t="s">
        <v>45</v>
      </c>
      <c r="C13" s="13">
        <f t="shared" si="0"/>
        <v>63.8</v>
      </c>
      <c r="D13" s="18"/>
      <c r="E13" s="39">
        <v>63.8</v>
      </c>
      <c r="F13" s="39">
        <v>747.5</v>
      </c>
      <c r="G13" s="38">
        <f t="shared" si="1"/>
        <v>0</v>
      </c>
      <c r="H13" s="38"/>
      <c r="I13" s="38"/>
      <c r="J13" s="38"/>
      <c r="K13" s="38">
        <f t="shared" si="2"/>
        <v>0</v>
      </c>
      <c r="L13" s="38">
        <f t="shared" si="3"/>
        <v>0</v>
      </c>
      <c r="M13" s="61" t="s">
        <v>63</v>
      </c>
    </row>
    <row r="14" spans="1:13" s="9" customFormat="1" ht="76.5" customHeight="1">
      <c r="A14" s="16" t="s">
        <v>47</v>
      </c>
      <c r="B14" s="27" t="s">
        <v>30</v>
      </c>
      <c r="C14" s="13">
        <f t="shared" si="0"/>
        <v>19.8</v>
      </c>
      <c r="D14" s="18"/>
      <c r="E14" s="39">
        <v>19.8</v>
      </c>
      <c r="F14" s="39"/>
      <c r="G14" s="38">
        <f t="shared" si="1"/>
        <v>19.8</v>
      </c>
      <c r="H14" s="38"/>
      <c r="I14" s="38"/>
      <c r="J14" s="38">
        <v>19.8</v>
      </c>
      <c r="K14" s="38">
        <f t="shared" si="2"/>
        <v>19.8</v>
      </c>
      <c r="L14" s="38">
        <f t="shared" si="3"/>
        <v>100</v>
      </c>
      <c r="M14" s="61" t="s">
        <v>66</v>
      </c>
    </row>
    <row r="15" spans="1:13" s="9" customFormat="1" ht="33.75" customHeight="1">
      <c r="A15" s="16"/>
      <c r="B15" s="28" t="s">
        <v>58</v>
      </c>
      <c r="C15" s="18">
        <f>SUM(C9:C14)</f>
        <v>384562.89999999997</v>
      </c>
      <c r="D15" s="18">
        <f>SUM(D9:D14)</f>
        <v>360349.5</v>
      </c>
      <c r="E15" s="18">
        <f>SUM(E9:E14)</f>
        <v>24213.399999999998</v>
      </c>
      <c r="F15" s="18">
        <f t="shared" ref="F15:K15" si="4">SUM(F9:F14)</f>
        <v>14756.8</v>
      </c>
      <c r="G15" s="18">
        <f t="shared" si="4"/>
        <v>37722.9</v>
      </c>
      <c r="H15" s="18">
        <f t="shared" si="4"/>
        <v>6258.4</v>
      </c>
      <c r="I15" s="18">
        <f t="shared" si="4"/>
        <v>27284.6</v>
      </c>
      <c r="J15" s="18">
        <f t="shared" si="4"/>
        <v>4179.9000000000005</v>
      </c>
      <c r="K15" s="18">
        <f t="shared" si="4"/>
        <v>41592.300000000003</v>
      </c>
      <c r="L15" s="18">
        <f>K15/(F15+C15)*100</f>
        <v>10.415789654254477</v>
      </c>
      <c r="M15" s="19"/>
    </row>
    <row r="16" spans="1:13" s="9" customFormat="1" ht="20.45" customHeight="1">
      <c r="A16" s="21" t="s">
        <v>5</v>
      </c>
      <c r="B16" s="55" t="s">
        <v>19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s="9" customFormat="1" ht="66.75" customHeight="1">
      <c r="A17" s="17" t="s">
        <v>6</v>
      </c>
      <c r="B17" s="29" t="s">
        <v>13</v>
      </c>
      <c r="C17" s="13">
        <f>D17+E17</f>
        <v>10046.6</v>
      </c>
      <c r="D17" s="13">
        <v>8037.3</v>
      </c>
      <c r="E17" s="13">
        <v>2009.3</v>
      </c>
      <c r="F17" s="13"/>
      <c r="G17" s="13">
        <f>H17+I17+J17</f>
        <v>0</v>
      </c>
      <c r="H17" s="13"/>
      <c r="I17" s="13"/>
      <c r="J17" s="13"/>
      <c r="K17" s="13"/>
      <c r="L17" s="38">
        <f>K17/(C17+F17)*100</f>
        <v>0</v>
      </c>
      <c r="M17" s="61" t="s">
        <v>67</v>
      </c>
    </row>
    <row r="18" spans="1:13" ht="80.25" customHeight="1">
      <c r="A18" s="15" t="s">
        <v>7</v>
      </c>
      <c r="B18" s="30" t="s">
        <v>26</v>
      </c>
      <c r="C18" s="13">
        <f>D18+E18</f>
        <v>2868.7</v>
      </c>
      <c r="D18" s="13">
        <v>2294.9</v>
      </c>
      <c r="E18" s="13">
        <v>573.79999999999995</v>
      </c>
      <c r="F18" s="13"/>
      <c r="G18" s="13">
        <f t="shared" ref="G18:G20" si="5">H18+I18+J18</f>
        <v>0</v>
      </c>
      <c r="H18" s="13"/>
      <c r="I18" s="13"/>
      <c r="J18" s="13"/>
      <c r="K18" s="13"/>
      <c r="L18" s="38">
        <f t="shared" ref="L18:L20" si="6">K18/(C18+F18)*100</f>
        <v>0</v>
      </c>
      <c r="M18" s="61" t="s">
        <v>68</v>
      </c>
    </row>
    <row r="19" spans="1:13" ht="129" customHeight="1">
      <c r="A19" s="34" t="s">
        <v>49</v>
      </c>
      <c r="B19" s="30" t="s">
        <v>50</v>
      </c>
      <c r="C19" s="13">
        <f>D19+E19</f>
        <v>32726.9</v>
      </c>
      <c r="D19" s="13">
        <v>26234.9</v>
      </c>
      <c r="E19" s="13">
        <v>6492</v>
      </c>
      <c r="F19" s="13"/>
      <c r="G19" s="13">
        <f t="shared" si="5"/>
        <v>15271.8</v>
      </c>
      <c r="H19" s="13"/>
      <c r="I19" s="13">
        <v>10701.4</v>
      </c>
      <c r="J19" s="13">
        <v>4570.3999999999996</v>
      </c>
      <c r="K19" s="13">
        <v>15271.8</v>
      </c>
      <c r="L19" s="38">
        <f t="shared" si="6"/>
        <v>46.664364788598981</v>
      </c>
      <c r="M19" s="62" t="s">
        <v>73</v>
      </c>
    </row>
    <row r="20" spans="1:13" ht="72.599999999999994" customHeight="1">
      <c r="A20" s="34" t="s">
        <v>51</v>
      </c>
      <c r="B20" s="30" t="s">
        <v>52</v>
      </c>
      <c r="C20" s="13">
        <f>D20+E20</f>
        <v>5000</v>
      </c>
      <c r="D20" s="13"/>
      <c r="E20" s="13">
        <v>5000</v>
      </c>
      <c r="F20" s="13"/>
      <c r="G20" s="13">
        <f t="shared" si="5"/>
        <v>276</v>
      </c>
      <c r="H20" s="13"/>
      <c r="I20" s="13"/>
      <c r="J20" s="13">
        <v>276</v>
      </c>
      <c r="K20" s="13">
        <v>276</v>
      </c>
      <c r="L20" s="38">
        <f t="shared" si="6"/>
        <v>5.52</v>
      </c>
      <c r="M20" s="62" t="s">
        <v>74</v>
      </c>
    </row>
    <row r="21" spans="1:13" s="9" customFormat="1" ht="21.6" customHeight="1">
      <c r="A21" s="11"/>
      <c r="B21" s="28" t="s">
        <v>58</v>
      </c>
      <c r="C21" s="18">
        <f>SUM(C17:C20)</f>
        <v>50642.2</v>
      </c>
      <c r="D21" s="18">
        <f>SUM(D17:D20)</f>
        <v>36567.100000000006</v>
      </c>
      <c r="E21" s="18">
        <f>SUM(E17:E20)</f>
        <v>14075.1</v>
      </c>
      <c r="F21" s="18">
        <f t="shared" ref="F21:H21" si="7">SUM(F17:F18)</f>
        <v>0</v>
      </c>
      <c r="G21" s="18">
        <f>SUM(G17:G20)</f>
        <v>15547.8</v>
      </c>
      <c r="H21" s="18">
        <f t="shared" si="7"/>
        <v>0</v>
      </c>
      <c r="I21" s="18">
        <f>SUM(I17:I20)</f>
        <v>10701.4</v>
      </c>
      <c r="J21" s="18">
        <f>SUM(J17:J20)</f>
        <v>4846.3999999999996</v>
      </c>
      <c r="K21" s="18">
        <f>SUM(K17:K20)</f>
        <v>15547.8</v>
      </c>
      <c r="L21" s="18">
        <f>K21/C21*100</f>
        <v>30.701272851495393</v>
      </c>
      <c r="M21" s="18"/>
    </row>
    <row r="22" spans="1:13" s="9" customFormat="1" ht="19.5" customHeight="1">
      <c r="A22" s="21" t="s">
        <v>9</v>
      </c>
      <c r="B22" s="55" t="s">
        <v>20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s="8" customFormat="1" ht="72.75" customHeight="1">
      <c r="A23" s="5" t="s">
        <v>8</v>
      </c>
      <c r="B23" s="31" t="s">
        <v>21</v>
      </c>
      <c r="C23" s="13">
        <f>D23+E23</f>
        <v>10389.200000000001</v>
      </c>
      <c r="D23" s="13">
        <v>9869.7000000000007</v>
      </c>
      <c r="E23" s="13">
        <v>519.5</v>
      </c>
      <c r="F23" s="18"/>
      <c r="G23" s="38">
        <f>H23+I23+J23</f>
        <v>0</v>
      </c>
      <c r="H23" s="38"/>
      <c r="I23" s="38"/>
      <c r="J23" s="38"/>
      <c r="K23" s="38"/>
      <c r="L23" s="38">
        <f>K23/(C23+F23)*100</f>
        <v>0</v>
      </c>
      <c r="M23" s="61" t="s">
        <v>69</v>
      </c>
    </row>
    <row r="24" spans="1:13" s="9" customFormat="1" ht="21" customHeight="1">
      <c r="A24" s="25"/>
      <c r="B24" s="28" t="s">
        <v>58</v>
      </c>
      <c r="C24" s="18">
        <f>SUM(C23:C23)</f>
        <v>10389.200000000001</v>
      </c>
      <c r="D24" s="18">
        <f>SUM(D23:D23)</f>
        <v>9869.7000000000007</v>
      </c>
      <c r="E24" s="18">
        <f>SUM(E23:E23)</f>
        <v>519.5</v>
      </c>
      <c r="F24" s="18">
        <f t="shared" ref="F24:L24" si="8">SUM(F23:F23)</f>
        <v>0</v>
      </c>
      <c r="G24" s="18">
        <f t="shared" si="8"/>
        <v>0</v>
      </c>
      <c r="H24" s="18">
        <f t="shared" si="8"/>
        <v>0</v>
      </c>
      <c r="I24" s="18">
        <f t="shared" si="8"/>
        <v>0</v>
      </c>
      <c r="J24" s="18">
        <f t="shared" si="8"/>
        <v>0</v>
      </c>
      <c r="K24" s="18">
        <f t="shared" si="8"/>
        <v>0</v>
      </c>
      <c r="L24" s="18">
        <f t="shared" si="8"/>
        <v>0</v>
      </c>
      <c r="M24" s="20"/>
    </row>
    <row r="25" spans="1:13" s="9" customFormat="1" ht="19.5" customHeight="1">
      <c r="A25" s="21" t="s">
        <v>10</v>
      </c>
      <c r="B25" s="55" t="s">
        <v>22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s="9" customFormat="1" ht="97.5" customHeight="1">
      <c r="A26" s="5" t="s">
        <v>14</v>
      </c>
      <c r="B26" s="30" t="s">
        <v>23</v>
      </c>
      <c r="C26" s="13">
        <f>D26+E26</f>
        <v>3356</v>
      </c>
      <c r="D26" s="38">
        <v>2349.1999999999998</v>
      </c>
      <c r="E26" s="38">
        <v>1006.8</v>
      </c>
      <c r="F26" s="38"/>
      <c r="G26" s="38"/>
      <c r="H26" s="38"/>
      <c r="I26" s="38"/>
      <c r="J26" s="38"/>
      <c r="K26" s="38"/>
      <c r="L26" s="38">
        <f>K26/(C26+F26)*100</f>
        <v>0</v>
      </c>
      <c r="M26" s="61" t="s">
        <v>70</v>
      </c>
    </row>
    <row r="27" spans="1:13" s="9" customFormat="1" ht="56.25" customHeight="1">
      <c r="A27" s="5" t="s">
        <v>60</v>
      </c>
      <c r="B27" s="30" t="s">
        <v>61</v>
      </c>
      <c r="C27" s="13">
        <f>D27+E27</f>
        <v>2541.3000000000002</v>
      </c>
      <c r="D27" s="38">
        <v>1778.9</v>
      </c>
      <c r="E27" s="38">
        <v>762.4</v>
      </c>
      <c r="F27" s="38"/>
      <c r="G27" s="38"/>
      <c r="H27" s="38"/>
      <c r="I27" s="38"/>
      <c r="J27" s="38"/>
      <c r="K27" s="38"/>
      <c r="L27" s="38"/>
      <c r="M27" s="61" t="s">
        <v>71</v>
      </c>
    </row>
    <row r="28" spans="1:13" s="9" customFormat="1" ht="19.5" customHeight="1">
      <c r="A28" s="21"/>
      <c r="B28" s="28" t="s">
        <v>58</v>
      </c>
      <c r="C28" s="18">
        <f>SUM(C26:C27)</f>
        <v>5897.3</v>
      </c>
      <c r="D28" s="18">
        <f>SUM(D26:D27)</f>
        <v>4128.1000000000004</v>
      </c>
      <c r="E28" s="18">
        <f>SUM(E26:E27)</f>
        <v>1769.1999999999998</v>
      </c>
      <c r="F28" s="18">
        <f t="shared" ref="F28:K28" si="9">SUM(F26:F26)</f>
        <v>0</v>
      </c>
      <c r="G28" s="18">
        <f t="shared" si="9"/>
        <v>0</v>
      </c>
      <c r="H28" s="18">
        <f t="shared" si="9"/>
        <v>0</v>
      </c>
      <c r="I28" s="18">
        <f t="shared" si="9"/>
        <v>0</v>
      </c>
      <c r="J28" s="18">
        <f t="shared" si="9"/>
        <v>0</v>
      </c>
      <c r="K28" s="18">
        <f t="shared" si="9"/>
        <v>0</v>
      </c>
      <c r="L28" s="18"/>
      <c r="M28" s="20"/>
    </row>
    <row r="29" spans="1:13" s="9" customFormat="1" ht="21" customHeight="1">
      <c r="A29" s="21" t="s">
        <v>15</v>
      </c>
      <c r="B29" s="55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s="9" customFormat="1" ht="48" customHeight="1">
      <c r="A30" s="5" t="s">
        <v>16</v>
      </c>
      <c r="B30" s="32" t="s">
        <v>48</v>
      </c>
      <c r="C30" s="13">
        <f>D30+E30</f>
        <v>2200.1</v>
      </c>
      <c r="D30" s="18"/>
      <c r="E30" s="13">
        <v>2200.1</v>
      </c>
      <c r="F30" s="13"/>
      <c r="G30" s="38">
        <f>H30+I30+J30</f>
        <v>0</v>
      </c>
      <c r="H30" s="38"/>
      <c r="I30" s="38"/>
      <c r="J30" s="38"/>
      <c r="K30" s="38"/>
      <c r="L30" s="38">
        <f>K30/(C30+F30)*100</f>
        <v>0</v>
      </c>
      <c r="M30" s="33" t="s">
        <v>72</v>
      </c>
    </row>
    <row r="31" spans="1:13" s="9" customFormat="1" ht="18.95" customHeight="1">
      <c r="A31" s="21"/>
      <c r="B31" s="28" t="s">
        <v>58</v>
      </c>
      <c r="C31" s="18">
        <f>SUM(C30)</f>
        <v>2200.1</v>
      </c>
      <c r="D31" s="18">
        <f>SUM(D30)</f>
        <v>0</v>
      </c>
      <c r="E31" s="18">
        <f>SUM(E30)</f>
        <v>2200.1</v>
      </c>
      <c r="F31" s="18">
        <f t="shared" ref="F31:K31" si="10">SUM(F30)</f>
        <v>0</v>
      </c>
      <c r="G31" s="18">
        <f t="shared" si="10"/>
        <v>0</v>
      </c>
      <c r="H31" s="18">
        <f t="shared" si="10"/>
        <v>0</v>
      </c>
      <c r="I31" s="18">
        <f t="shared" si="10"/>
        <v>0</v>
      </c>
      <c r="J31" s="18">
        <f t="shared" si="10"/>
        <v>0</v>
      </c>
      <c r="K31" s="18">
        <f t="shared" si="10"/>
        <v>0</v>
      </c>
      <c r="L31" s="18">
        <v>0</v>
      </c>
      <c r="M31" s="19"/>
    </row>
    <row r="32" spans="1:13" s="9" customFormat="1" ht="18.95" customHeight="1">
      <c r="A32" s="21" t="s">
        <v>53</v>
      </c>
      <c r="B32" s="42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6" s="9" customFormat="1" ht="18.95" customHeight="1">
      <c r="A33" s="21"/>
      <c r="B33" s="45" t="s">
        <v>55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6" s="9" customFormat="1" ht="84.75" customHeight="1">
      <c r="A34" s="21" t="s">
        <v>56</v>
      </c>
      <c r="B34" s="30" t="s">
        <v>57</v>
      </c>
      <c r="C34" s="13">
        <f>D34+E34</f>
        <v>78523</v>
      </c>
      <c r="D34" s="13">
        <v>78523</v>
      </c>
      <c r="E34" s="13">
        <v>0</v>
      </c>
      <c r="F34" s="30"/>
      <c r="G34" s="13">
        <f>H34+I34+J34</f>
        <v>15378.8</v>
      </c>
      <c r="H34" s="13"/>
      <c r="I34" s="13">
        <v>15378.8</v>
      </c>
      <c r="J34" s="13">
        <v>0</v>
      </c>
      <c r="K34" s="13">
        <v>13994.3</v>
      </c>
      <c r="L34" s="13">
        <f>K34/(C34+F34)*100</f>
        <v>17.82191205124613</v>
      </c>
      <c r="M34" s="62" t="s">
        <v>75</v>
      </c>
      <c r="P34" s="41"/>
    </row>
    <row r="35" spans="1:16" s="9" customFormat="1" ht="16.5" customHeight="1">
      <c r="A35" s="21"/>
      <c r="B35" s="28" t="s">
        <v>58</v>
      </c>
      <c r="C35" s="18">
        <f>C34</f>
        <v>78523</v>
      </c>
      <c r="D35" s="18">
        <f>D34</f>
        <v>78523</v>
      </c>
      <c r="E35" s="18">
        <f>E34</f>
        <v>0</v>
      </c>
      <c r="F35" s="35"/>
      <c r="G35" s="18">
        <f>SUM(G34)</f>
        <v>15378.8</v>
      </c>
      <c r="H35" s="18"/>
      <c r="I35" s="18">
        <f>SUM(I34)</f>
        <v>15378.8</v>
      </c>
      <c r="J35" s="18"/>
      <c r="K35" s="18">
        <f>SUM(K34)</f>
        <v>13994.3</v>
      </c>
      <c r="L35" s="18">
        <v>17.8</v>
      </c>
      <c r="M35" s="35"/>
    </row>
    <row r="36" spans="1:16" s="8" customFormat="1" ht="22.5" customHeight="1">
      <c r="A36" s="5"/>
      <c r="B36" s="36" t="s">
        <v>3</v>
      </c>
      <c r="C36" s="37">
        <f>C15+C21+C24+C28+C31+C35</f>
        <v>532214.69999999995</v>
      </c>
      <c r="D36" s="37">
        <f>D15+D21+D24+D28+D31+D35</f>
        <v>489437.39999999997</v>
      </c>
      <c r="E36" s="37">
        <f>E15+E21+E24+E28+E31+E35</f>
        <v>42777.299999999996</v>
      </c>
      <c r="F36" s="37">
        <f>F15+F21+F24+F28+F35</f>
        <v>14756.8</v>
      </c>
      <c r="G36" s="37">
        <f>G15+G21+G24+G28+G31+G35</f>
        <v>68649.5</v>
      </c>
      <c r="H36" s="37">
        <f>H15+H21+H24+H28+H31+H35</f>
        <v>6258.4</v>
      </c>
      <c r="I36" s="37">
        <f>I15+I21+I24+I28+I31+I35</f>
        <v>53364.800000000003</v>
      </c>
      <c r="J36" s="37">
        <f>J15+J21+J24+J28+J31+J35</f>
        <v>9026.2999999999993</v>
      </c>
      <c r="K36" s="37">
        <f>K15+K21+K24+K28+K31+K35</f>
        <v>71134.400000000009</v>
      </c>
      <c r="L36" s="37">
        <f>K36/(F36+C36)*100</f>
        <v>13.005138293311443</v>
      </c>
      <c r="M36" s="12"/>
    </row>
    <row r="37" spans="1:16" s="9" customFormat="1">
      <c r="C37" s="10"/>
      <c r="D37" s="10"/>
      <c r="E37" s="10"/>
      <c r="F37" s="10"/>
    </row>
    <row r="38" spans="1:16">
      <c r="C38" s="3"/>
      <c r="D38" s="40"/>
    </row>
    <row r="39" spans="1:16">
      <c r="C39" s="3"/>
      <c r="E39" s="4"/>
      <c r="F39" s="4"/>
    </row>
    <row r="42" spans="1:16">
      <c r="C42" s="3"/>
    </row>
  </sheetData>
  <mergeCells count="19">
    <mergeCell ref="A5:A6"/>
    <mergeCell ref="C5:E5"/>
    <mergeCell ref="L5:L6"/>
    <mergeCell ref="B32:M32"/>
    <mergeCell ref="B33:M33"/>
    <mergeCell ref="M5:M6"/>
    <mergeCell ref="A1:M1"/>
    <mergeCell ref="A2:M2"/>
    <mergeCell ref="A3:M3"/>
    <mergeCell ref="A4:M4"/>
    <mergeCell ref="F5:F6"/>
    <mergeCell ref="G5:J5"/>
    <mergeCell ref="B25:M25"/>
    <mergeCell ref="B29:M29"/>
    <mergeCell ref="B16:M16"/>
    <mergeCell ref="B22:M22"/>
    <mergeCell ref="B8:M8"/>
    <mergeCell ref="K5:K6"/>
    <mergeCell ref="B5:B6"/>
  </mergeCells>
  <phoneticPr fontId="5" type="noConversion"/>
  <pageMargins left="0.19685039370078741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2017-07-06T05:14:01Z</dcterms:modified>
</cp:coreProperties>
</file>