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30" yWindow="180" windowWidth="14805" windowHeight="8985"/>
  </bookViews>
  <sheets>
    <sheet name="2021" sheetId="5" r:id="rId1"/>
  </sheets>
  <definedNames>
    <definedName name="_xlnm.Print_Titles" localSheetId="0">'2021'!$5:$6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5" l="1"/>
  <c r="G29" i="5" l="1"/>
  <c r="G30" i="5" l="1"/>
  <c r="G32" i="5" s="1"/>
  <c r="G24" i="5"/>
  <c r="K24" i="5" s="1"/>
  <c r="K11" i="5"/>
  <c r="G26" i="5" l="1"/>
  <c r="K26" i="5" s="1"/>
  <c r="G25" i="5"/>
  <c r="K25" i="5" s="1"/>
  <c r="C25" i="5"/>
  <c r="K30" i="5" l="1"/>
  <c r="J30" i="5"/>
  <c r="C26" i="5"/>
  <c r="D30" i="5" l="1"/>
  <c r="L26" i="5"/>
  <c r="L25" i="5"/>
  <c r="C24" i="5"/>
  <c r="L24" i="5" s="1"/>
  <c r="C12" i="5"/>
  <c r="C11" i="5"/>
  <c r="L11" i="5" s="1"/>
  <c r="C10" i="5"/>
  <c r="L27" i="5" l="1"/>
  <c r="G9" i="5"/>
  <c r="K9" i="5" s="1"/>
  <c r="C9" i="5"/>
  <c r="G13" i="5" l="1"/>
  <c r="L9" i="5"/>
  <c r="L13" i="5" s="1"/>
  <c r="K13" i="5"/>
  <c r="G16" i="5"/>
  <c r="K16" i="5" s="1"/>
  <c r="G20" i="5" l="1"/>
  <c r="K20" i="5" s="1"/>
  <c r="J13" i="5" l="1"/>
  <c r="I13" i="5"/>
  <c r="H13" i="5"/>
  <c r="F13" i="5"/>
  <c r="D13" i="5"/>
  <c r="E13" i="5"/>
  <c r="C29" i="5" l="1"/>
  <c r="E30" i="5"/>
  <c r="C20" i="5"/>
  <c r="L20" i="5" s="1"/>
  <c r="L21" i="5" s="1"/>
  <c r="C16" i="5"/>
  <c r="L16" i="5" s="1"/>
  <c r="L17" i="5" l="1"/>
  <c r="C30" i="5"/>
  <c r="L29" i="5"/>
  <c r="L30" i="5" s="1"/>
  <c r="C13" i="5"/>
  <c r="J27" i="5" l="1"/>
  <c r="I27" i="5"/>
  <c r="H27" i="5"/>
  <c r="F27" i="5"/>
  <c r="D27" i="5"/>
  <c r="G27" i="5"/>
  <c r="E27" i="5" l="1"/>
  <c r="C27" i="5"/>
  <c r="K17" i="5"/>
  <c r="J17" i="5"/>
  <c r="I17" i="5"/>
  <c r="H17" i="5"/>
  <c r="G17" i="5"/>
  <c r="F17" i="5"/>
  <c r="E17" i="5"/>
  <c r="D17" i="5"/>
  <c r="C17" i="5"/>
  <c r="K27" i="5" l="1"/>
  <c r="D21" i="5" l="1"/>
  <c r="D31" i="5" s="1"/>
  <c r="E21" i="5"/>
  <c r="E31" i="5" s="1"/>
  <c r="F21" i="5"/>
  <c r="H21" i="5"/>
  <c r="H31" i="5" s="1"/>
  <c r="I21" i="5"/>
  <c r="I31" i="5" s="1"/>
  <c r="J21" i="5"/>
  <c r="J31" i="5" s="1"/>
  <c r="K21" i="5"/>
  <c r="K31" i="5" s="1"/>
  <c r="G21" i="5"/>
  <c r="G31" i="5" s="1"/>
  <c r="C21" i="5"/>
  <c r="C31" i="5" s="1"/>
  <c r="J33" i="5" l="1"/>
  <c r="I33" i="5"/>
  <c r="E33" i="5"/>
  <c r="L31" i="5" l="1"/>
</calcChain>
</file>

<file path=xl/sharedStrings.xml><?xml version="1.0" encoding="utf-8"?>
<sst xmlns="http://schemas.openxmlformats.org/spreadsheetml/2006/main" count="66" uniqueCount="61">
  <si>
    <t>Отчет о ходе строительства и приобретения объектов</t>
  </si>
  <si>
    <t>включенных в перечень строек и объектов на текущий год и плановый период</t>
  </si>
  <si>
    <t>Наименование объекта</t>
  </si>
  <si>
    <t xml:space="preserve">Капитальные вложения на текущий год
(тыс.руб.)
</t>
  </si>
  <si>
    <t>Остаток межбюджетных трансфертов прошлых лет, подлежащие передаче в бюджет МО</t>
  </si>
  <si>
    <t>Выполнено работ (приобретено) на отчетную дату, всего за счёт всех источников (исполнение)</t>
  </si>
  <si>
    <t>% исполнения к кап. вложениям гр.11/(гр. 3+гр. 6)х100</t>
  </si>
  <si>
    <t>Информация о проведении торгов, заключении контракта, соблюдении условий контракта подрядной организацией, причины низкого исполнения)</t>
  </si>
  <si>
    <t>ВСЕГО</t>
  </si>
  <si>
    <t>из бюджета автономного округа</t>
  </si>
  <si>
    <t>из бюджета МО</t>
  </si>
  <si>
    <t>остатков средств бюджета автономного округа прошлых лет</t>
  </si>
  <si>
    <t xml:space="preserve">средств бюджета автономного округа </t>
  </si>
  <si>
    <t>средств бюджета МО</t>
  </si>
  <si>
    <t>1.</t>
  </si>
  <si>
    <t>1.1.</t>
  </si>
  <si>
    <t>Образовательно-культурный комплекс в д. Хулимсунт, Березовского района</t>
  </si>
  <si>
    <t>1.2.</t>
  </si>
  <si>
    <t>1.4.</t>
  </si>
  <si>
    <t>Итого по программе:</t>
  </si>
  <si>
    <t>2.</t>
  </si>
  <si>
    <t>3.</t>
  </si>
  <si>
    <t>3.1.</t>
  </si>
  <si>
    <t>4.</t>
  </si>
  <si>
    <t>Подпрограмма "Содействие развитию жилищного строительства"</t>
  </si>
  <si>
    <t>4.1.</t>
  </si>
  <si>
    <t xml:space="preserve">Приобретение жилых помещений </t>
  </si>
  <si>
    <t>5.</t>
  </si>
  <si>
    <t>Подпрограмма "Преодоление социальной исключенности"</t>
  </si>
  <si>
    <t>5.1.</t>
  </si>
  <si>
    <t>Приобретение жилых помещений детям сиротам, детям, оставшимся без попечения родителей, лицам из их числа, по договорам найма специализированных жилых помещений</t>
  </si>
  <si>
    <t>ВСЕГО:</t>
  </si>
  <si>
    <t>Образовательно-культурный комплекс в п. Теги</t>
  </si>
  <si>
    <t>Муниципальная программа "Развитие образования в Березовском районе"</t>
  </si>
  <si>
    <t>Муниципальная программа "Социальная поддержка жителей Березовского района"</t>
  </si>
  <si>
    <t>1.3.</t>
  </si>
  <si>
    <t>Муниципальная программа "Развитие жилищной сферы в Березовском районе»</t>
  </si>
  <si>
    <t>Средняя школа в пгт. Березово</t>
  </si>
  <si>
    <t>Муниципальная программа "Жилищно-коммунальный комплекс в Березовском районе"</t>
  </si>
  <si>
    <t>Реконструкция и расширение канализационных очистных сооружений до 2000 м3/сут. в пгт. Березово</t>
  </si>
  <si>
    <t>Реконструкция котельной на 6 МВт пгт. Березово, ул. Аэропорт, 6а</t>
  </si>
  <si>
    <t>Строительство блочно-модульной котельной тепловой мощностью 18 МВт с заменой участка тепловой сети в пгт. Игрим</t>
  </si>
  <si>
    <t>Подпрограмма "Обеспечение равных прав потребителей на получение коммунальных ресурсов"</t>
  </si>
  <si>
    <t>Муниципальная программа "Управление муниципальным имуществом в Березовском районе"</t>
  </si>
  <si>
    <t>Капитальные вложения в объекты государственной (муниципальной) собственности</t>
  </si>
  <si>
    <t>Детский сад в пгт. Игрим</t>
  </si>
  <si>
    <t>22.05.20 г. объявлен конкурс № 0187300012420000088 на выполнение ПИР, заключен МК № 30/20от 13.07.2020г. ООО ЭКОЛОГИЧЕСКОЕ ПРЕДПРИЯТИЕ "ОЧИСТНЫЕ СООРУЖЕНИЯ"; срок выполнения работ по МК - 25.10.2020 г.;цена контракта 6235,0 тыс.руб. Получено положительное заключение государственной экспертизы № 86-1-1-3-073540-2021 от 03.12.2021, 28.12.21сметная документация передана на прохождение достоверности определения сметной стоимости.
Сроки строительства определены 2022-2024 годы.</t>
  </si>
  <si>
    <t>ПСД-100%. Получено положительное заключение  гос.экспертизы,
содержащее оценку достоверности определения сметной стоимости строительства № 86-1-1-3-053510-2021 от 20.09.2021 года. 15 декабря состоялся аукцион, заключен МК № 54/21 от 27 декабря 2021 года, Подрядная организация ООО «СЗ ДИВЕС ДЕВЕЛОПМЕНТ», цена контракта 67 735 288,15 руб. срок выполнения работ 03 ноября 2022 года.</t>
  </si>
  <si>
    <t xml:space="preserve">ПСД-100 %, получено положительное заключение  государственной экспертизы, содержащее оценку достоверности определения сметной стоимости строительства № 86-1-1-3-055983-2021 от 29.09.2021 года. 25 ноября 2021 года объявлен аукцион № 0187200001721001945 на выполнение работ по строительству объекта. Аукцион запланирован на 03 декабря 2021 года.  Аукцион признан не состоявшийся, так как на участие в закупке не подано ни одной заявки. 15 декабря 2021 года объявлен запрос предложений в электронной форме № 0187200001721002051, рассмотрение предложение запланировано на 27 декабря 2021 года. Заключение муниципального контракта - январь 2022 года. </t>
  </si>
  <si>
    <t>2.1.</t>
  </si>
  <si>
    <t>Профинансировано МО в 2022 году  (кассовые расходы) за счёт:</t>
  </si>
  <si>
    <t>МК № 25/20 от 15.06.20 г. с подрядной организацией ООО ФСК ХАКИ, г. Москва расторгнут, соглашение о расторжении от 30.12.21 года (освоено 42 886,6 т.р.). Работы на объекте не ведутся, организованны охрана объекта. Заключен договор на корректировку ПСД.  В Департамент образования и молодёжной политики ХМАО-Югры направлено инвестиционное предложение для формирования потребности по увеличению бюджетных ассигнований, направлены документы с расчётной стоимостью объекта в ценах соответствующих лет с учётом периода реализации (исх. № 194 от 14.01.2022 года). Аукцион на завершение СМР запланирован на апрель 2022 г.</t>
  </si>
  <si>
    <t>23.10.2020 г. состоялся аукцион на проектирование и строительство объекта с подрядной организацией ООО ГК "Альянс", срок выполнения-февраль 2023 года, цена контракта 864 772,9 тыс. руб. , заключен МК № 57/20 от 17.11.2020 года. 30.12.2021г получено положительное заключение государственной экспертизы  ПД, в апреле ПД планируется передать на достоверность определения сметной стоимости.Получено разрешение на строительство 19.01.2022г. В настоящее время на объекте выполняются работы по разработке котлована, подготовка к устройству свайных фундаментов.</t>
  </si>
  <si>
    <t xml:space="preserve">Заключен МК № 12/20 от 23.03.2020 года на выполнение работ по завершению строительства объекта с ООО «Югра Регион Сервис», срок выполнения работ по МК – 25.09. 2021 года. СМР на объекте завершаются, технологическое оборудование поставлено в полном объеме. Степень готовности объекта составляет 100 %.
С Подрядчиком  ООО «Югра Регион Сервис»  ведется претензионная работа за нарушение сроков выполнения работ. С 29 марта 2022 года на объекте ведется итоговая проверка построенного объекта капитального строительства Службой жилищного и строительного надзора ХМАО-Югры. </t>
  </si>
  <si>
    <t>В соответствии с положительным заключением проверки достоверности определения сметной стоимости № 86-1-1-2-067830-2021 от 18 ноября 2021 г.  общая сметная стоимость объекта составила  106 241,69тыс.рублей ( в ценах 4 кв. 2014 г.) + 143 657,84тыс.рублей  ( в ценах 2 кв. 2021 г.) После проведения анализа стоимости строительства был установлен показатель стоимости 1 кв.метра не соответствующий действительному на текущий момент. Необходим пересчет сметы на строительство в текущий уровень цен (в соответствии с увеличением стоимости строительных материалов) и провести повторную проверку достоверности определения сметной стоимости. 01.02.2022 года заключен МК № 06/22 с  ООО «ПГ «Урал», г.Челябинск на пересчет сметной стоимости объекта в уровень цен 1 кв. 2022 г.  В марте 2022 г. сметная документация направлена на повторную проверку достоверности определения сметной стоимости, получение заключения апрель 2022 год. Сроки строительства определены 2022-2024 годы.</t>
  </si>
  <si>
    <t>4.2.</t>
  </si>
  <si>
    <t>4.3.</t>
  </si>
  <si>
    <t xml:space="preserve">Заключено 1 соглашение об изъятии недвижимости для муниципальных нужд и выплачено возмещение на общую сумму 950,3 тыс. руб. </t>
  </si>
  <si>
    <t xml:space="preserve">в 1 квартале проведено 2 электронных аукциона по приобретению жилых помещений в пгт. Игрим (3) и пгт. Березово (2),  из которых:
- по 2 электронным аукционам заключены муниципальные контракты по приобретению жилых помещений в пгт. Игрим – 1, в пгт. Березово – 1 на общую сумму 3437,59 тыс. руб. Оплата будет произведена во 2 кв. 2022 года </t>
  </si>
  <si>
    <t xml:space="preserve">Заключен муниципальный контракт № 12 от 06.05.2020 г. </t>
  </si>
  <si>
    <t>на 31.03.2022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</si>
</sst>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#,##0.00_ ;\-#,##0.00\ "/>
    <numFmt numFmtId="167" formatCode="0.0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</font>
    <font>
      <sz val="10"/>
      <name val="Arial Cyr"/>
      <charset val="204"/>
    </font>
    <font>
      <b/>
      <u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sz val="9"/>
      <color rgb="FFFF0000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1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166" fontId="1" fillId="2" borderId="0" xfId="0" applyNumberFormat="1" applyFont="1" applyFill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/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4" fontId="12" fillId="2" borderId="0" xfId="0" applyNumberFormat="1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12" fillId="2" borderId="0" xfId="0" applyFont="1" applyFill="1"/>
    <xf numFmtId="165" fontId="12" fillId="2" borderId="0" xfId="0" applyNumberFormat="1" applyFont="1" applyFill="1"/>
    <xf numFmtId="165" fontId="3" fillId="0" borderId="1" xfId="0" applyNumberFormat="1" applyFont="1" applyFill="1" applyBorder="1" applyAlignment="1">
      <alignment horizontal="left" vertical="center"/>
    </xf>
    <xf numFmtId="165" fontId="3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Alignment="1">
      <alignment horizontal="right" vertical="center"/>
    </xf>
    <xf numFmtId="4" fontId="1" fillId="2" borderId="0" xfId="0" applyNumberFormat="1" applyFont="1" applyFill="1" applyAlignment="1">
      <alignment horizontal="right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/>
    </xf>
    <xf numFmtId="165" fontId="1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165" fontId="20" fillId="0" borderId="0" xfId="0" applyNumberFormat="1" applyFont="1" applyFill="1" applyBorder="1" applyAlignment="1">
      <alignment horizontal="center" vertical="center" wrapText="1"/>
    </xf>
    <xf numFmtId="167" fontId="20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7" fontId="14" fillId="2" borderId="0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vertical="center" wrapText="1"/>
    </xf>
    <xf numFmtId="167" fontId="4" fillId="2" borderId="2" xfId="0" applyNumberFormat="1" applyFont="1" applyFill="1" applyBorder="1" applyAlignment="1">
      <alignment horizontal="center" vertical="center" wrapText="1"/>
    </xf>
    <xf numFmtId="167" fontId="13" fillId="2" borderId="8" xfId="0" applyNumberFormat="1" applyFont="1" applyFill="1" applyBorder="1" applyAlignment="1">
      <alignment vertical="center" wrapText="1"/>
    </xf>
    <xf numFmtId="167" fontId="14" fillId="2" borderId="1" xfId="0" applyNumberFormat="1" applyFont="1" applyFill="1" applyBorder="1" applyAlignment="1">
      <alignment horizontal="center" vertical="center" wrapText="1"/>
    </xf>
    <xf numFmtId="167" fontId="14" fillId="0" borderId="0" xfId="0" applyNumberFormat="1" applyFont="1" applyFill="1" applyBorder="1" applyAlignment="1">
      <alignment horizontal="center" vertical="center" wrapText="1"/>
    </xf>
    <xf numFmtId="167" fontId="16" fillId="0" borderId="0" xfId="0" applyNumberFormat="1" applyFont="1" applyFill="1" applyAlignment="1">
      <alignment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 applyProtection="1">
      <alignment horizontal="left" vertical="center" wrapText="1" shrinkToFit="1"/>
    </xf>
    <xf numFmtId="165" fontId="15" fillId="0" borderId="1" xfId="0" applyNumberFormat="1" applyFont="1" applyFill="1" applyBorder="1" applyAlignment="1">
      <alignment horizontal="left" vertical="center" wrapText="1" shrinkToFit="1"/>
    </xf>
    <xf numFmtId="16" fontId="2" fillId="0" borderId="1" xfId="0" applyNumberFormat="1" applyFont="1" applyFill="1" applyBorder="1" applyAlignment="1">
      <alignment horizontal="center" vertical="center"/>
    </xf>
    <xf numFmtId="165" fontId="14" fillId="2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Alignment="1">
      <alignment vertical="center"/>
    </xf>
    <xf numFmtId="165" fontId="13" fillId="0" borderId="7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18" fillId="0" borderId="5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left" vertical="center" wrapText="1"/>
    </xf>
    <xf numFmtId="165" fontId="13" fillId="0" borderId="6" xfId="0" applyNumberFormat="1" applyFont="1" applyFill="1" applyBorder="1" applyAlignment="1">
      <alignment horizontal="left" vertical="center" wrapText="1"/>
    </xf>
    <xf numFmtId="165" fontId="13" fillId="0" borderId="7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165" fontId="13" fillId="0" borderId="5" xfId="0" applyNumberFormat="1" applyFont="1" applyFill="1" applyBorder="1" applyAlignment="1">
      <alignment vertical="center" wrapText="1"/>
    </xf>
    <xf numFmtId="0" fontId="22" fillId="0" borderId="6" xfId="0" applyFont="1" applyFill="1" applyBorder="1" applyAlignment="1">
      <alignment vertical="center"/>
    </xf>
    <xf numFmtId="0" fontId="22" fillId="0" borderId="7" xfId="0" applyFont="1" applyFill="1" applyBorder="1" applyAlignment="1">
      <alignment vertical="center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2" zoomScale="90" zoomScaleNormal="90" workbookViewId="0">
      <selection activeCell="M5" sqref="M5:M6"/>
    </sheetView>
  </sheetViews>
  <sheetFormatPr defaultColWidth="8.85546875" defaultRowHeight="15" x14ac:dyDescent="0.25"/>
  <cols>
    <col min="1" max="1" width="6.140625" style="1" customWidth="1"/>
    <col min="2" max="2" width="26.28515625" style="1" customWidth="1"/>
    <col min="3" max="3" width="12.42578125" style="2" customWidth="1"/>
    <col min="4" max="4" width="10.85546875" style="2" customWidth="1"/>
    <col min="5" max="5" width="9.85546875" style="2" customWidth="1"/>
    <col min="6" max="6" width="11.140625" style="9" customWidth="1"/>
    <col min="7" max="8" width="10.140625" style="1" customWidth="1"/>
    <col min="9" max="10" width="10.5703125" style="1" customWidth="1"/>
    <col min="11" max="11" width="13.140625" style="1" customWidth="1"/>
    <col min="12" max="12" width="11.42578125" style="1" customWidth="1"/>
    <col min="13" max="13" width="88.7109375" style="1" customWidth="1"/>
    <col min="14" max="15" width="8.85546875" style="1"/>
    <col min="16" max="16" width="9.5703125" style="1" bestFit="1" customWidth="1"/>
    <col min="17" max="16384" width="8.85546875" style="1"/>
  </cols>
  <sheetData>
    <row r="1" spans="1:13" ht="15.95" customHeight="1" x14ac:dyDescent="0.3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 customHeight="1" x14ac:dyDescent="0.3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6.5" hidden="1" customHeight="1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17.45" customHeight="1" x14ac:dyDescent="0.3">
      <c r="A4" s="99" t="s">
        <v>60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ht="63.6" customHeight="1" x14ac:dyDescent="0.25">
      <c r="A5" s="106">
        <v>3</v>
      </c>
      <c r="B5" s="105" t="s">
        <v>2</v>
      </c>
      <c r="C5" s="105" t="s">
        <v>3</v>
      </c>
      <c r="D5" s="105"/>
      <c r="E5" s="105"/>
      <c r="F5" s="100" t="s">
        <v>4</v>
      </c>
      <c r="G5" s="102" t="s">
        <v>50</v>
      </c>
      <c r="H5" s="102"/>
      <c r="I5" s="102"/>
      <c r="J5" s="102"/>
      <c r="K5" s="103" t="s">
        <v>5</v>
      </c>
      <c r="L5" s="103" t="s">
        <v>6</v>
      </c>
      <c r="M5" s="100" t="s">
        <v>7</v>
      </c>
    </row>
    <row r="6" spans="1:13" ht="90.75" customHeight="1" x14ac:dyDescent="0.25">
      <c r="A6" s="106"/>
      <c r="B6" s="105"/>
      <c r="C6" s="32" t="s">
        <v>8</v>
      </c>
      <c r="D6" s="4" t="s">
        <v>9</v>
      </c>
      <c r="E6" s="4" t="s">
        <v>10</v>
      </c>
      <c r="F6" s="101"/>
      <c r="G6" s="32" t="s">
        <v>8</v>
      </c>
      <c r="H6" s="31" t="s">
        <v>11</v>
      </c>
      <c r="I6" s="31" t="s">
        <v>12</v>
      </c>
      <c r="J6" s="31" t="s">
        <v>13</v>
      </c>
      <c r="K6" s="104"/>
      <c r="L6" s="104"/>
      <c r="M6" s="101"/>
    </row>
    <row r="7" spans="1:13" ht="17.45" customHeight="1" x14ac:dyDescent="0.25">
      <c r="A7" s="26">
        <v>1</v>
      </c>
      <c r="B7" s="25">
        <v>2</v>
      </c>
      <c r="C7" s="26">
        <v>3</v>
      </c>
      <c r="D7" s="4">
        <v>4</v>
      </c>
      <c r="E7" s="4">
        <v>5</v>
      </c>
      <c r="F7" s="22">
        <v>6</v>
      </c>
      <c r="G7" s="26">
        <v>7</v>
      </c>
      <c r="H7" s="23">
        <v>8</v>
      </c>
      <c r="I7" s="23">
        <v>9</v>
      </c>
      <c r="J7" s="23">
        <v>10</v>
      </c>
      <c r="K7" s="24">
        <v>11</v>
      </c>
      <c r="L7" s="24">
        <v>12</v>
      </c>
      <c r="M7" s="22">
        <v>13</v>
      </c>
    </row>
    <row r="8" spans="1:13" s="6" customFormat="1" ht="15.75" customHeight="1" x14ac:dyDescent="0.25">
      <c r="A8" s="5" t="s">
        <v>14</v>
      </c>
      <c r="B8" s="110" t="s">
        <v>33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spans="1:13" s="44" customFormat="1" ht="84" customHeight="1" x14ac:dyDescent="0.25">
      <c r="A9" s="20" t="s">
        <v>15</v>
      </c>
      <c r="B9" s="71" t="s">
        <v>16</v>
      </c>
      <c r="C9" s="85">
        <f t="shared" ref="C9" si="0">D9+E9</f>
        <v>143764.41800000001</v>
      </c>
      <c r="D9" s="86">
        <v>128853.2</v>
      </c>
      <c r="E9" s="33">
        <v>14911.218000000001</v>
      </c>
      <c r="F9" s="33">
        <v>0</v>
      </c>
      <c r="G9" s="86">
        <f>I9+J9</f>
        <v>0</v>
      </c>
      <c r="H9" s="86">
        <v>0</v>
      </c>
      <c r="I9" s="86">
        <v>0</v>
      </c>
      <c r="J9" s="86">
        <v>0</v>
      </c>
      <c r="K9" s="86">
        <f>G9</f>
        <v>0</v>
      </c>
      <c r="L9" s="86">
        <f>K9/(C9+F9)*100</f>
        <v>0</v>
      </c>
      <c r="M9" s="84" t="s">
        <v>51</v>
      </c>
    </row>
    <row r="10" spans="1:13" s="44" customFormat="1" ht="77.25" customHeight="1" x14ac:dyDescent="0.25">
      <c r="A10" s="20" t="s">
        <v>17</v>
      </c>
      <c r="B10" s="72" t="s">
        <v>37</v>
      </c>
      <c r="C10" s="33">
        <f>D10+E10</f>
        <v>446654</v>
      </c>
      <c r="D10" s="37">
        <v>401583.6</v>
      </c>
      <c r="E10" s="33">
        <v>45070.400000000001</v>
      </c>
      <c r="F10" s="33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86">
        <v>0</v>
      </c>
      <c r="M10" s="68" t="s">
        <v>52</v>
      </c>
    </row>
    <row r="11" spans="1:13" s="28" customFormat="1" ht="89.25" customHeight="1" x14ac:dyDescent="0.25">
      <c r="A11" s="73" t="s">
        <v>35</v>
      </c>
      <c r="B11" s="72" t="s">
        <v>32</v>
      </c>
      <c r="C11" s="33">
        <f>D11+E11</f>
        <v>2324.8449999999998</v>
      </c>
      <c r="D11" s="33">
        <v>0</v>
      </c>
      <c r="E11" s="33">
        <v>2324.8449999999998</v>
      </c>
      <c r="F11" s="33">
        <v>0</v>
      </c>
      <c r="G11" s="37">
        <f>I11+J11</f>
        <v>2324.8449999999998</v>
      </c>
      <c r="H11" s="37">
        <v>0</v>
      </c>
      <c r="I11" s="37">
        <v>0</v>
      </c>
      <c r="J11" s="37">
        <v>2324.8449999999998</v>
      </c>
      <c r="K11" s="37">
        <f>G11</f>
        <v>2324.8449999999998</v>
      </c>
      <c r="L11" s="37">
        <f>K11/(C11+F11)*100</f>
        <v>100</v>
      </c>
      <c r="M11" s="38" t="s">
        <v>53</v>
      </c>
    </row>
    <row r="12" spans="1:13" s="28" customFormat="1" ht="129" customHeight="1" x14ac:dyDescent="0.25">
      <c r="A12" s="73" t="s">
        <v>18</v>
      </c>
      <c r="B12" s="72" t="s">
        <v>45</v>
      </c>
      <c r="C12" s="33">
        <f>D12+E12</f>
        <v>283803.77799999999</v>
      </c>
      <c r="D12" s="33">
        <v>255000.4</v>
      </c>
      <c r="E12" s="33">
        <v>28803.378000000001</v>
      </c>
      <c r="F12" s="33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8" t="s">
        <v>54</v>
      </c>
    </row>
    <row r="13" spans="1:13" s="29" customFormat="1" ht="17.25" customHeight="1" x14ac:dyDescent="0.25">
      <c r="A13" s="39"/>
      <c r="B13" s="41" t="s">
        <v>19</v>
      </c>
      <c r="C13" s="40">
        <f t="shared" ref="C13:L13" si="1">SUM(C9:C12)</f>
        <v>876547.04099999997</v>
      </c>
      <c r="D13" s="40">
        <f t="shared" si="1"/>
        <v>785437.2</v>
      </c>
      <c r="E13" s="40">
        <f t="shared" si="1"/>
        <v>91109.841</v>
      </c>
      <c r="F13" s="40">
        <f t="shared" si="1"/>
        <v>0</v>
      </c>
      <c r="G13" s="21">
        <f t="shared" si="1"/>
        <v>2324.8449999999998</v>
      </c>
      <c r="H13" s="40">
        <f t="shared" si="1"/>
        <v>0</v>
      </c>
      <c r="I13" s="40">
        <f t="shared" si="1"/>
        <v>0</v>
      </c>
      <c r="J13" s="40">
        <f t="shared" si="1"/>
        <v>2324.8449999999998</v>
      </c>
      <c r="K13" s="40">
        <f t="shared" si="1"/>
        <v>2324.8449999999998</v>
      </c>
      <c r="L13" s="21">
        <f t="shared" si="1"/>
        <v>100</v>
      </c>
      <c r="M13" s="42"/>
    </row>
    <row r="14" spans="1:13" s="28" customFormat="1" ht="20.45" customHeight="1" x14ac:dyDescent="0.25">
      <c r="A14" s="76" t="s">
        <v>20</v>
      </c>
      <c r="B14" s="107" t="s">
        <v>36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9"/>
    </row>
    <row r="15" spans="1:13" s="7" customFormat="1" ht="20.45" customHeight="1" x14ac:dyDescent="0.25">
      <c r="A15" s="76"/>
      <c r="B15" s="107" t="s">
        <v>24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9"/>
    </row>
    <row r="16" spans="1:13" s="27" customFormat="1" ht="27.75" customHeight="1" x14ac:dyDescent="0.25">
      <c r="A16" s="79" t="s">
        <v>49</v>
      </c>
      <c r="B16" s="80" t="s">
        <v>26</v>
      </c>
      <c r="C16" s="33">
        <f>D16+E16</f>
        <v>950.3</v>
      </c>
      <c r="D16" s="33">
        <v>921.5</v>
      </c>
      <c r="E16" s="33">
        <v>28.8</v>
      </c>
      <c r="F16" s="33">
        <v>0</v>
      </c>
      <c r="G16" s="37">
        <f>H16+I16+J16</f>
        <v>950</v>
      </c>
      <c r="H16" s="33">
        <v>0</v>
      </c>
      <c r="I16" s="33">
        <v>921.5</v>
      </c>
      <c r="J16" s="33">
        <v>28.5</v>
      </c>
      <c r="K16" s="33">
        <f>G16</f>
        <v>950</v>
      </c>
      <c r="L16" s="37">
        <f>K16/(C16+F16)*100</f>
        <v>99.968431021782607</v>
      </c>
      <c r="M16" s="68" t="s">
        <v>57</v>
      </c>
    </row>
    <row r="17" spans="1:21" s="29" customFormat="1" ht="15" customHeight="1" x14ac:dyDescent="0.25">
      <c r="A17" s="81"/>
      <c r="B17" s="41" t="s">
        <v>19</v>
      </c>
      <c r="C17" s="40">
        <f t="shared" ref="C17:L17" si="2">SUM(C16:C16)</f>
        <v>950.3</v>
      </c>
      <c r="D17" s="40">
        <f t="shared" si="2"/>
        <v>921.5</v>
      </c>
      <c r="E17" s="40">
        <f t="shared" si="2"/>
        <v>28.8</v>
      </c>
      <c r="F17" s="40">
        <f t="shared" si="2"/>
        <v>0</v>
      </c>
      <c r="G17" s="40">
        <f t="shared" si="2"/>
        <v>950</v>
      </c>
      <c r="H17" s="40">
        <f t="shared" si="2"/>
        <v>0</v>
      </c>
      <c r="I17" s="40">
        <f t="shared" si="2"/>
        <v>921.5</v>
      </c>
      <c r="J17" s="40">
        <f t="shared" si="2"/>
        <v>28.5</v>
      </c>
      <c r="K17" s="40">
        <f t="shared" si="2"/>
        <v>950</v>
      </c>
      <c r="L17" s="21">
        <f t="shared" si="2"/>
        <v>99.968431021782607</v>
      </c>
      <c r="M17" s="40"/>
    </row>
    <row r="18" spans="1:21" s="29" customFormat="1" ht="18.95" customHeight="1" x14ac:dyDescent="0.25">
      <c r="A18" s="76" t="s">
        <v>21</v>
      </c>
      <c r="B18" s="113" t="s">
        <v>34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5"/>
    </row>
    <row r="19" spans="1:21" s="29" customFormat="1" ht="12" customHeight="1" x14ac:dyDescent="0.25">
      <c r="A19" s="76"/>
      <c r="B19" s="107" t="s">
        <v>28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9"/>
    </row>
    <row r="20" spans="1:21" s="28" customFormat="1" ht="82.5" customHeight="1" x14ac:dyDescent="0.25">
      <c r="A20" s="77" t="s">
        <v>22</v>
      </c>
      <c r="B20" s="78" t="s">
        <v>30</v>
      </c>
      <c r="C20" s="33">
        <f>D20+E20</f>
        <v>58818.2</v>
      </c>
      <c r="D20" s="33">
        <v>58818.2</v>
      </c>
      <c r="E20" s="33">
        <v>0</v>
      </c>
      <c r="F20" s="33">
        <v>0</v>
      </c>
      <c r="G20" s="37">
        <f>H20+I20+J20</f>
        <v>0</v>
      </c>
      <c r="H20" s="37">
        <v>0</v>
      </c>
      <c r="I20" s="37">
        <v>0</v>
      </c>
      <c r="J20" s="37">
        <v>0</v>
      </c>
      <c r="K20" s="37">
        <f>G20</f>
        <v>0</v>
      </c>
      <c r="L20" s="37">
        <f>K20/(C20+F20)*100</f>
        <v>0</v>
      </c>
      <c r="M20" s="91" t="s">
        <v>58</v>
      </c>
      <c r="N20" s="30"/>
      <c r="P20" s="30"/>
    </row>
    <row r="21" spans="1:21" s="29" customFormat="1" ht="13.5" customHeight="1" x14ac:dyDescent="0.25">
      <c r="A21" s="76"/>
      <c r="B21" s="41" t="s">
        <v>19</v>
      </c>
      <c r="C21" s="40">
        <f t="shared" ref="C21:K21" si="3">SUM(C20)</f>
        <v>58818.2</v>
      </c>
      <c r="D21" s="40">
        <f t="shared" si="3"/>
        <v>58818.2</v>
      </c>
      <c r="E21" s="40">
        <f t="shared" si="3"/>
        <v>0</v>
      </c>
      <c r="F21" s="40">
        <f t="shared" si="3"/>
        <v>0</v>
      </c>
      <c r="G21" s="40">
        <f t="shared" si="3"/>
        <v>0</v>
      </c>
      <c r="H21" s="40">
        <f t="shared" si="3"/>
        <v>0</v>
      </c>
      <c r="I21" s="40">
        <f t="shared" si="3"/>
        <v>0</v>
      </c>
      <c r="J21" s="40">
        <f t="shared" si="3"/>
        <v>0</v>
      </c>
      <c r="K21" s="40">
        <f t="shared" si="3"/>
        <v>0</v>
      </c>
      <c r="L21" s="21">
        <f>SUM(L20)</f>
        <v>0</v>
      </c>
      <c r="M21" s="38"/>
      <c r="P21" s="43"/>
    </row>
    <row r="22" spans="1:21" s="29" customFormat="1" ht="15" customHeight="1" x14ac:dyDescent="0.25">
      <c r="A22" s="77" t="s">
        <v>23</v>
      </c>
      <c r="B22" s="107" t="s">
        <v>38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9"/>
      <c r="P22" s="43"/>
    </row>
    <row r="23" spans="1:21" s="29" customFormat="1" ht="12.75" customHeight="1" x14ac:dyDescent="0.25">
      <c r="A23" s="77"/>
      <c r="B23" s="107" t="s">
        <v>42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2"/>
      <c r="P23" s="43"/>
    </row>
    <row r="24" spans="1:21" s="29" customFormat="1" ht="77.25" customHeight="1" x14ac:dyDescent="0.25">
      <c r="A24" s="34" t="s">
        <v>25</v>
      </c>
      <c r="B24" s="69" t="s">
        <v>39</v>
      </c>
      <c r="C24" s="85">
        <f>D24+E24</f>
        <v>47544.527000000002</v>
      </c>
      <c r="D24" s="82">
        <v>45167.3</v>
      </c>
      <c r="E24" s="82">
        <v>2377.2269999999999</v>
      </c>
      <c r="F24" s="85">
        <v>0</v>
      </c>
      <c r="G24" s="85">
        <f>I24+J24</f>
        <v>0</v>
      </c>
      <c r="H24" s="85">
        <v>0</v>
      </c>
      <c r="I24" s="85">
        <v>0</v>
      </c>
      <c r="J24" s="85">
        <v>0</v>
      </c>
      <c r="K24" s="85">
        <f>G24</f>
        <v>0</v>
      </c>
      <c r="L24" s="86">
        <f>K24/(C24+F24)*100</f>
        <v>0</v>
      </c>
      <c r="M24" s="70" t="s">
        <v>46</v>
      </c>
      <c r="P24" s="43"/>
    </row>
    <row r="25" spans="1:21" s="29" customFormat="1" ht="62.25" customHeight="1" x14ac:dyDescent="0.25">
      <c r="A25" s="34" t="s">
        <v>55</v>
      </c>
      <c r="B25" s="69" t="s">
        <v>40</v>
      </c>
      <c r="C25" s="85">
        <f>D25+E25</f>
        <v>49950</v>
      </c>
      <c r="D25" s="82">
        <v>47452.5</v>
      </c>
      <c r="E25" s="82">
        <v>2497.5</v>
      </c>
      <c r="F25" s="85">
        <v>0</v>
      </c>
      <c r="G25" s="85">
        <f>I25+J25</f>
        <v>0</v>
      </c>
      <c r="H25" s="85">
        <v>0</v>
      </c>
      <c r="I25" s="85">
        <v>0</v>
      </c>
      <c r="J25" s="85">
        <v>0</v>
      </c>
      <c r="K25" s="85">
        <f>G25</f>
        <v>0</v>
      </c>
      <c r="L25" s="86">
        <f>K25/(C25+F25)*100</f>
        <v>0</v>
      </c>
      <c r="M25" s="70" t="s">
        <v>47</v>
      </c>
      <c r="P25" s="43"/>
    </row>
    <row r="26" spans="1:21" s="29" customFormat="1" ht="92.25" customHeight="1" x14ac:dyDescent="0.25">
      <c r="A26" s="34" t="s">
        <v>56</v>
      </c>
      <c r="B26" s="69" t="s">
        <v>41</v>
      </c>
      <c r="C26" s="85">
        <f>D26+E26</f>
        <v>84026.842999999993</v>
      </c>
      <c r="D26" s="82">
        <v>79825.5</v>
      </c>
      <c r="E26" s="82">
        <v>4201.3429999999998</v>
      </c>
      <c r="F26" s="86">
        <v>0</v>
      </c>
      <c r="G26" s="85">
        <f>I26+J26</f>
        <v>0</v>
      </c>
      <c r="H26" s="86">
        <v>0</v>
      </c>
      <c r="I26" s="86">
        <v>0</v>
      </c>
      <c r="J26" s="85">
        <v>0</v>
      </c>
      <c r="K26" s="85">
        <f>G26</f>
        <v>0</v>
      </c>
      <c r="L26" s="86">
        <f>K26/(C26+F26)*100</f>
        <v>0</v>
      </c>
      <c r="M26" s="70" t="s">
        <v>48</v>
      </c>
      <c r="P26" s="43"/>
    </row>
    <row r="27" spans="1:21" s="29" customFormat="1" ht="13.5" customHeight="1" x14ac:dyDescent="0.25">
      <c r="A27" s="45"/>
      <c r="B27" s="60" t="s">
        <v>19</v>
      </c>
      <c r="C27" s="59">
        <f>SUM(C24:C26)</f>
        <v>181521.37</v>
      </c>
      <c r="D27" s="59">
        <f t="shared" ref="D27:K27" si="4">SUM(D24:D26)</f>
        <v>172445.3</v>
      </c>
      <c r="E27" s="59">
        <f t="shared" si="4"/>
        <v>9076.07</v>
      </c>
      <c r="F27" s="59">
        <f t="shared" si="4"/>
        <v>0</v>
      </c>
      <c r="G27" s="59">
        <f t="shared" si="4"/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  <c r="K27" s="59">
        <f t="shared" si="4"/>
        <v>0</v>
      </c>
      <c r="L27" s="47">
        <f>SUM(L24:L26)</f>
        <v>0</v>
      </c>
      <c r="M27" s="46"/>
      <c r="P27" s="43"/>
    </row>
    <row r="28" spans="1:21" s="29" customFormat="1" ht="12.75" customHeight="1" x14ac:dyDescent="0.25">
      <c r="A28" s="48" t="s">
        <v>27</v>
      </c>
      <c r="B28" s="92" t="s">
        <v>43</v>
      </c>
      <c r="C28" s="93"/>
      <c r="D28" s="93"/>
      <c r="E28" s="93"/>
      <c r="F28" s="93"/>
      <c r="G28" s="93"/>
      <c r="H28" s="94"/>
      <c r="I28" s="95"/>
      <c r="J28" s="49"/>
      <c r="K28" s="49"/>
      <c r="L28" s="49"/>
      <c r="M28" s="50"/>
      <c r="N28" s="54"/>
      <c r="O28" s="54"/>
      <c r="P28" s="54"/>
      <c r="Q28" s="54"/>
      <c r="R28" s="54"/>
      <c r="S28" s="54"/>
      <c r="T28" s="54"/>
      <c r="U28" s="55"/>
    </row>
    <row r="29" spans="1:21" s="53" customFormat="1" ht="43.5" customHeight="1" x14ac:dyDescent="0.25">
      <c r="A29" s="51" t="s">
        <v>29</v>
      </c>
      <c r="B29" s="52" t="s">
        <v>44</v>
      </c>
      <c r="C29" s="82">
        <f>SUM(D29+E29)</f>
        <v>9645.7369999999992</v>
      </c>
      <c r="D29" s="82">
        <v>0</v>
      </c>
      <c r="E29" s="82">
        <v>9645.7369999999992</v>
      </c>
      <c r="F29" s="66">
        <v>0</v>
      </c>
      <c r="G29" s="82">
        <f>I29+J29</f>
        <v>0</v>
      </c>
      <c r="H29" s="67">
        <v>0</v>
      </c>
      <c r="I29" s="66">
        <v>0</v>
      </c>
      <c r="J29" s="33">
        <v>0</v>
      </c>
      <c r="K29" s="33">
        <v>0</v>
      </c>
      <c r="L29" s="66">
        <f>K29/(C29+F29)*100</f>
        <v>0</v>
      </c>
      <c r="M29" s="90" t="s">
        <v>59</v>
      </c>
      <c r="N29" s="56"/>
      <c r="O29" s="56"/>
      <c r="P29" s="56"/>
      <c r="Q29" s="56"/>
      <c r="R29" s="56"/>
      <c r="S29" s="56"/>
      <c r="T29" s="56"/>
      <c r="U29" s="57"/>
    </row>
    <row r="30" spans="1:21" s="65" customFormat="1" ht="13.5" customHeight="1" x14ac:dyDescent="0.25">
      <c r="A30" s="61"/>
      <c r="B30" s="62" t="s">
        <v>19</v>
      </c>
      <c r="C30" s="83">
        <f>SUM(C29)</f>
        <v>9645.7369999999992</v>
      </c>
      <c r="D30" s="83">
        <f>SUM(D29)</f>
        <v>0</v>
      </c>
      <c r="E30" s="83">
        <f>SUM(E29:E29)</f>
        <v>9645.7369999999992</v>
      </c>
      <c r="F30" s="74">
        <v>0</v>
      </c>
      <c r="G30" s="83">
        <f>SUM(G29)</f>
        <v>0</v>
      </c>
      <c r="H30" s="88">
        <v>0</v>
      </c>
      <c r="I30" s="89">
        <v>0</v>
      </c>
      <c r="J30" s="89">
        <f>SUM(J29:J29)</f>
        <v>0</v>
      </c>
      <c r="K30" s="89">
        <f>SUM(K29:K29)</f>
        <v>0</v>
      </c>
      <c r="L30" s="89">
        <f>SUM(L29)</f>
        <v>0</v>
      </c>
      <c r="M30" s="63"/>
      <c r="N30" s="58"/>
      <c r="O30" s="58"/>
      <c r="P30" s="64"/>
      <c r="Q30" s="64"/>
      <c r="R30" s="64"/>
      <c r="S30" s="58"/>
      <c r="T30" s="58"/>
      <c r="U30" s="58"/>
    </row>
    <row r="31" spans="1:21" s="44" customFormat="1" ht="14.25" customHeight="1" x14ac:dyDescent="0.25">
      <c r="A31" s="34"/>
      <c r="B31" s="18" t="s">
        <v>31</v>
      </c>
      <c r="C31" s="21">
        <f>C13+C17+C21+C27+C30</f>
        <v>1127482.6479999998</v>
      </c>
      <c r="D31" s="21">
        <f>D13+D17+D21+D27+D30</f>
        <v>1017622.2</v>
      </c>
      <c r="E31" s="21">
        <f>E13+E17+E21+E27+E30</f>
        <v>109860.448</v>
      </c>
      <c r="F31" s="75">
        <v>0</v>
      </c>
      <c r="G31" s="75">
        <f>G13+G17+G21+G27+G30</f>
        <v>3274.8449999999998</v>
      </c>
      <c r="H31" s="75">
        <f>SUM(H13+H17+H21+H27+H30)</f>
        <v>0</v>
      </c>
      <c r="I31" s="75">
        <f>I13+I17+I21+I27+I30</f>
        <v>921.5</v>
      </c>
      <c r="J31" s="75">
        <f>J13+J17+J21+J27+J30</f>
        <v>2353.3449999999998</v>
      </c>
      <c r="K31" s="75">
        <f>K13+K17+K21+K27+K30</f>
        <v>3274.8449999999998</v>
      </c>
      <c r="L31" s="21">
        <f t="shared" ref="L31" si="5">K31/(C31+F31)*100</f>
        <v>0.29045635476600262</v>
      </c>
      <c r="M31" s="19"/>
    </row>
    <row r="32" spans="1:21" s="7" customFormat="1" x14ac:dyDescent="0.25">
      <c r="C32" s="8"/>
      <c r="D32" s="35">
        <v>4</v>
      </c>
      <c r="E32" s="12">
        <v>21178.449089999998</v>
      </c>
      <c r="F32" s="12"/>
      <c r="G32" s="87">
        <f>SUM(G29:G30)</f>
        <v>0</v>
      </c>
      <c r="H32" s="13"/>
      <c r="I32" s="13">
        <v>33102.812140000002</v>
      </c>
      <c r="J32" s="13">
        <v>10102.64313</v>
      </c>
      <c r="K32" s="13"/>
    </row>
    <row r="33" spans="2:11" x14ac:dyDescent="0.25">
      <c r="C33" s="3"/>
      <c r="D33" s="14">
        <v>44440</v>
      </c>
      <c r="E33" s="14">
        <f>E32-E31</f>
        <v>-88681.998910000009</v>
      </c>
      <c r="F33" s="15"/>
      <c r="G33" s="16"/>
      <c r="H33" s="17"/>
      <c r="I33" s="14">
        <f>I32-I31</f>
        <v>32181.312140000002</v>
      </c>
      <c r="J33" s="14">
        <f>J32-J31</f>
        <v>7749.298130000001</v>
      </c>
      <c r="K33" s="16"/>
    </row>
    <row r="34" spans="2:11" x14ac:dyDescent="0.25">
      <c r="C34" s="36"/>
      <c r="D34" s="9"/>
      <c r="E34" s="10"/>
      <c r="J34" s="11"/>
    </row>
    <row r="35" spans="2:11" x14ac:dyDescent="0.25">
      <c r="B35" s="11"/>
      <c r="C35" s="9"/>
      <c r="D35" s="9"/>
      <c r="E35" s="9"/>
    </row>
  </sheetData>
  <mergeCells count="20">
    <mergeCell ref="B22:M22"/>
    <mergeCell ref="B23:M23"/>
    <mergeCell ref="B18:M18"/>
    <mergeCell ref="B19:M19"/>
    <mergeCell ref="B28:I28"/>
    <mergeCell ref="A1:M1"/>
    <mergeCell ref="A2:M2"/>
    <mergeCell ref="A3:M3"/>
    <mergeCell ref="A4:M4"/>
    <mergeCell ref="F5:F6"/>
    <mergeCell ref="G5:J5"/>
    <mergeCell ref="K5:K6"/>
    <mergeCell ref="B5:B6"/>
    <mergeCell ref="A5:A6"/>
    <mergeCell ref="C5:E5"/>
    <mergeCell ref="L5:L6"/>
    <mergeCell ref="M5:M6"/>
    <mergeCell ref="B14:M14"/>
    <mergeCell ref="B8:M8"/>
    <mergeCell ref="B15:M15"/>
  </mergeCells>
  <phoneticPr fontId="5" type="noConversion"/>
  <pageMargins left="0.59055118110236227" right="0" top="0.19685039370078741" bottom="0.19685039370078741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2022-04-07T10:07:35Z</dcterms:modified>
</cp:coreProperties>
</file>