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30" yWindow="0" windowWidth="14805" windowHeight="9165"/>
  </bookViews>
  <sheets>
    <sheet name="2018" sheetId="5" r:id="rId1"/>
  </sheets>
  <definedNames>
    <definedName name="_xlnm.Print_Titles" localSheetId="0">'2018'!$5:$6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5"/>
  <c r="F17"/>
  <c r="D17"/>
  <c r="K35"/>
  <c r="J35"/>
  <c r="I35"/>
  <c r="H35"/>
  <c r="F35"/>
  <c r="E35"/>
  <c r="D35"/>
  <c r="G34"/>
  <c r="G35" s="1"/>
  <c r="C34"/>
  <c r="C35" s="1"/>
  <c r="G23"/>
  <c r="K23" s="1"/>
  <c r="C23"/>
  <c r="G20"/>
  <c r="K20" s="1"/>
  <c r="C20"/>
  <c r="G19"/>
  <c r="K19" s="1"/>
  <c r="C19"/>
  <c r="C16"/>
  <c r="G15"/>
  <c r="K15" s="1"/>
  <c r="C15"/>
  <c r="G14"/>
  <c r="K14" s="1"/>
  <c r="C14"/>
  <c r="G13"/>
  <c r="K13" s="1"/>
  <c r="C13"/>
  <c r="G12"/>
  <c r="K12" s="1"/>
  <c r="E12"/>
  <c r="C12" s="1"/>
  <c r="J10"/>
  <c r="G10" s="1"/>
  <c r="E10"/>
  <c r="C10" s="1"/>
  <c r="L10" s="1"/>
  <c r="K9"/>
  <c r="C9"/>
  <c r="L27"/>
  <c r="G27"/>
  <c r="L31"/>
  <c r="C17" l="1"/>
  <c r="L13"/>
  <c r="K17"/>
  <c r="L14"/>
  <c r="L34"/>
  <c r="L35" s="1"/>
  <c r="G17"/>
  <c r="E17"/>
  <c r="J17"/>
  <c r="L19"/>
  <c r="L23"/>
  <c r="L15"/>
  <c r="L12"/>
  <c r="L9"/>
  <c r="E21"/>
  <c r="C21"/>
  <c r="D28"/>
  <c r="F28"/>
  <c r="G28"/>
  <c r="H28"/>
  <c r="I28"/>
  <c r="J28"/>
  <c r="K28"/>
  <c r="D32"/>
  <c r="E32"/>
  <c r="E38"/>
  <c r="F32"/>
  <c r="H32"/>
  <c r="I32"/>
  <c r="I38"/>
  <c r="J32"/>
  <c r="K32"/>
  <c r="G32"/>
  <c r="C32"/>
  <c r="J38"/>
  <c r="L28" l="1"/>
  <c r="L32"/>
</calcChain>
</file>

<file path=xl/sharedStrings.xml><?xml version="1.0" encoding="utf-8"?>
<sst xmlns="http://schemas.openxmlformats.org/spreadsheetml/2006/main" count="79" uniqueCount="74">
  <si>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</si>
  <si>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</si>
  <si>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</si>
  <si>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</si>
  <si>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</si>
  <si>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</si>
  <si>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</si>
  <si>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</si>
  <si>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</si>
  <si>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</si>
  <si>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</si>
  <si>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</si>
  <si>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</si>
  <si>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</si>
  <si>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</si>
  <si>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</si>
  <si>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</si>
  <si>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</si>
  <si>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Детский сад на 60 мест в с. Саранпауль Березовского района</t>
  </si>
  <si>
    <t>1.3.</t>
  </si>
  <si>
    <t>Средняя общеобразовательная школа в п. Приполярный Березовского района</t>
  </si>
  <si>
    <t>1.4.</t>
  </si>
  <si>
    <t>Реконструкция здания поселковой больницы под детский сад на 40 мест в с. Няксимволь Березовского района</t>
  </si>
  <si>
    <t>1.5.</t>
  </si>
  <si>
    <t>1.6.</t>
  </si>
  <si>
    <t>Итого по программе:</t>
  </si>
  <si>
    <t>2.</t>
  </si>
  <si>
    <t>Муниципальная программа «Развитие жилищной сферы в Березовском районе»</t>
  </si>
  <si>
    <t>Инженерные сети (кадастровые работы)</t>
  </si>
  <si>
    <t>2.2.</t>
  </si>
  <si>
    <t>Сети инженерно-технического обеспечения ул. Брусничная, гп. Березово</t>
  </si>
  <si>
    <t>3.</t>
  </si>
  <si>
    <t>Муниципальная программа «Развитие физической культуры, спорта, туризма и молодежной политики в Березовском районе»</t>
  </si>
  <si>
    <t>3.1.</t>
  </si>
  <si>
    <t>Физкультурно-оздоровительный плавательный бассейн в гп. Игрим</t>
  </si>
  <si>
    <t>4.</t>
  </si>
  <si>
    <t>Муниципальная программа «Обеспечение доступным и комфортным жильем жителей Березовского района в 2018-2025 годах и на период до 2030 года»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</si>
  <si>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</si>
  <si>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</si>
  <si>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</si>
  <si>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</si>
  <si>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</si>
  <si>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</si>
  <si>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</si>
  <si>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6.1.</t>
  </si>
  <si>
    <t>ВСЕГО:</t>
  </si>
  <si>
    <t>на 30.06.2019 года</t>
  </si>
  <si>
    <t>Заключен МК № 73/15 от 23.10.2015 с ООО Радужный, срок выполнения работ 20.12.16 г. (На основании Решения Арбитражного суда ХМАО от 01.02.18 г. дело № А75-17014/2017 срок окончания работ продлен до 20.10.2018) На объекте выполнены строительство ВЛ, нар. сети канализации-100%, строительство наружных сетей ТВС - 85%, вн. электромонтажные работы - 65 %, кирпичная кладка -96%, кровля - 80%, отделочные работы (штукатурка)- 67 %, внутренний водопровод и отопление-82%, уст-во стяжки полов-60%, устройство тепловых пунктов -35 %. Готовность объекта – 77%, не освоение средств в  соответствии с планом возникло по причине низкого темпа работы Подрядной организации. Подрядчик обратился в Арбитражный суд с исковым заявлением о внесении изменений в контракт в части сроков строительства. В соотвесвии с Решением Арбитражного суда срок окончания работ продлен до 25.12.2019 года</t>
  </si>
  <si>
    <t xml:space="preserve">09 июня 18 г. Заключен МК на завершение строительства № 15/18 от 11.07.18г. С ООО "Югра Регион Сервис", цена контракта 101 740,97 т.р., сроки окончания работ 01.12.19г. Пож.резевуар - 100%, отсыпка территории - 30%, кирпичная кладка стен крылец - 63%, внутр. кладка перегор. - 100%, отопление-100%, стяжка полов - 73%, установка эл.оборудования-72%, отделочные работы-8%. Общий процент готовности – 67 %. </t>
  </si>
  <si>
    <t xml:space="preserve">В связи с тем, что задание на проектирование объекта было разработано и утверждено в 2011 году, подготовлено и утверждено новое задание на корректировку проектной документации в соответствии с современными требованиями в области санитарно-гигиенических норм и правил (набор и площади помещений), получено положительное заключение проверки сметной стоимости проектных и изыскательских работ, 16.10.2018  состоялся аукцион № 0187300012418000280 на выполнение проектно-изыскательских работ, заключен МК № 26/18 от 30.10.2018 года с ООО "Макро-Строй", цена МК-3497,61 , срок выполнения работ - 25.06.19 г.; ведется претензионная работа по расторжению МК и взыскании неустойки; судебное заседание сотоится 05.07.2019г.обьявлен аукцион № 0187300012419000160 на выполнение проектно-изыскательских работ, срок проведения аукциона июль 2019 года </t>
  </si>
  <si>
    <t>Проведен аукцион в электронной форме, заключен МК № 24/19 от 17.06.2019г. С ООО "Югра Регион Сервис" срок окончания работ 25.11.2020 года., работы на объекте ведутся в соответсви с графиком производства работ, осуществляется поставка материалов</t>
  </si>
  <si>
    <t>Средняя школа, пгт. Березово</t>
  </si>
  <si>
    <t>Муниципальным образованием Берёзовский район проводится работа по изменению программного мероприятия школы 550мест на 700мест</t>
  </si>
  <si>
    <t>Образовательно-культурный комплекс в п. Теги</t>
  </si>
  <si>
    <t>Распоряжением  администрации Березовского района № 255-р от 16 мая 2018 г.  объект переведен на консервацию. Заключен муниципальный контракт № 8/18 от 21.05.2018 г. с  ООО «Уралгипроторф», г.Екатеринбург на проведение работ по корректировке проектно-сметной документации. Работы по корректировке проектно-сметной документации выполнены, завершение строительства объекта планируется в 2019 году, ориентировочная стоимость завершения строительства составит 12 000,0 тыс. руб.</t>
  </si>
  <si>
    <t>1.7.</t>
  </si>
  <si>
    <t>Детский сад, пгт.Игрим</t>
  </si>
  <si>
    <t>Готовится документация для проведения аукциона в электронной форме, срок размещения аукциона - июль 2019 года.</t>
  </si>
  <si>
    <t>2.1.</t>
  </si>
  <si>
    <t>Готовится документация для ввода объектов в эксплуатацию, проведение кадастровых работ  запланировано на 3 кв. 2019 года.</t>
  </si>
  <si>
    <t>Готовится документация для проведения аукциона (инженерные изыскания), аукцион ноябрь 2019 года.</t>
  </si>
  <si>
    <t>24.06.2019 года проведен аукцион в электронной фоме, стадия заключения муниципального контракта с ООО "Архи+", г. Воронеж, цена контракта 3 105,4 тыс. руб., срок исполнения по контракту 25.12.2019 года</t>
  </si>
  <si>
    <t>Муниципальная программа «Современная транспортная система Березовского района"</t>
  </si>
  <si>
    <t xml:space="preserve">Автодорога ул. Воеводсткая, гп. Березово </t>
  </si>
  <si>
    <t>Объявлен аукцион № 0187300012418000268 , заключен муниципальный контракт № 25/18 от 30.10.2018 г. с ООО «СибГеоПрофи», г.Тюмень на выполнение проектно-изыскательских работ по объекту. Цена контракта – 2 656 929,47  рублей, срок исполнения – 25 июня 2019 года. Работы по МК выполнены, в связи с невозможностью Подрядчика выполнить в рамках контракта работы по межеванию земельного участка и постановки на кадастровый учет, МК расторгли на сумму 96,1 тыс. руб.</t>
  </si>
  <si>
    <t>Итого:</t>
  </si>
  <si>
    <t>6.</t>
  </si>
  <si>
    <t>1. Аукцион на поставку мебели для нового здания детского сада в с. Саранпауль на 60 мест (на стадии заключения контракта с ценой контракта 1 456 518,20).                           2. Аукцион на поставку мебели для нового здания детского сада в с. Саранпауль на 60 мест (на стадии заключения контракта с ценой контракта 354 658,74).                              3. Аукцион на поставку мебели металлической для нового здания детского сада в с. Саранпауль на 60 мест (на стадии заключения контракта с ценой контракта 657 842,38). 4. Аукцион на поставку сейфов для нового здания детского сада в с. Саранпауль на 60 мест (на стадии заключения контракта с ценой контракта 70 313,33).                                5. Аукцион на поставку медицинской мебели для нового здания детского сада в с. Саранпауль на 60 мест (на стадии заключения контракта с ценой контракта 73 566,67)</t>
  </si>
  <si>
    <t>1.8.</t>
  </si>
  <si>
    <t>По ранее заключенным 2 муниципальным контрактам участия в долевом строительстве произведена оплата очередного этапа строительства в размере 18 079,5, в 3 квартале будет проведено 2 электронных аукциона участия в долевом строительстве на общую сумму 60 856,7 тыс. руб. и 1 электронный аукцион по приобретению 1 жилого помещения на общую сумму 4 648,8 тыс. руб.</t>
  </si>
  <si>
    <t xml:space="preserve">Проведено 10 электронных аукционов по приобретению жилых помещений, в том числе: в пгт.Игрим – 4, пгт. Березово – 6, по результатам которых заключено 5 муниципальных контракта (пгт.Игрим – 2, пгт. Березово - 3) на общую сумму 7 679,5 тыс. руб.  
По 2 муниципальным контрактам оформлен переход права собственности на жилые помещения, произведена оплата в размере 2 784,8 тыс. руб. 
По 3 заключенным муниципальным контрактам оформляется переход права собственности на жилые помещения, оплата в размере 4 894,7 тыс. руб. будет перечислена до 31.07.2019.
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</si>
  <si>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</si>
  <si>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</si>
  <si>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Профинансировано МО в 2019 году  (кассовые расходы) за счёт: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</si>
</sst>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4" fontId="12" fillId="2" borderId="0" xfId="0" applyNumberFormat="1" applyFont="1" applyFill="1"/>
    <xf numFmtId="164" fontId="4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left" vertical="center" wrapText="1" shrinkToFit="1"/>
    </xf>
    <xf numFmtId="4" fontId="12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right"/>
    </xf>
    <xf numFmtId="0" fontId="18" fillId="0" borderId="1" xfId="0" applyFont="1" applyFill="1" applyBorder="1" applyAlignment="1">
      <alignment horizontal="justify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13" fillId="0" borderId="5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6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Normal="100" workbookViewId="0">
      <selection activeCell="L37" sqref="L37"/>
    </sheetView>
  </sheetViews>
  <sheetFormatPr defaultColWidth="8.85546875" defaultRowHeight="15"/>
  <cols>
    <col min="1" max="1" width="6.140625" style="1" customWidth="1"/>
    <col min="2" max="2" width="30.5703125" style="1" customWidth="1"/>
    <col min="3" max="3" width="11.85546875" style="2" customWidth="1"/>
    <col min="4" max="4" width="12.7109375" style="2" customWidth="1"/>
    <col min="5" max="5" width="11.42578125" style="2" customWidth="1"/>
    <col min="6" max="6" width="13" style="9" customWidth="1"/>
    <col min="7" max="8" width="10.140625" style="1" customWidth="1"/>
    <col min="9" max="9" width="10.5703125" style="1" customWidth="1"/>
    <col min="10" max="10" width="12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6.5" hidden="1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7.45" customHeigh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63.6" customHeight="1">
      <c r="A5" s="76">
        <v>3</v>
      </c>
      <c r="B5" s="75" t="s">
        <v>2</v>
      </c>
      <c r="C5" s="75" t="s">
        <v>3</v>
      </c>
      <c r="D5" s="75"/>
      <c r="E5" s="75"/>
      <c r="F5" s="70" t="s">
        <v>4</v>
      </c>
      <c r="G5" s="72" t="s">
        <v>73</v>
      </c>
      <c r="H5" s="72"/>
      <c r="I5" s="72"/>
      <c r="J5" s="72"/>
      <c r="K5" s="73" t="s">
        <v>5</v>
      </c>
      <c r="L5" s="73" t="s">
        <v>6</v>
      </c>
      <c r="M5" s="70" t="s">
        <v>7</v>
      </c>
    </row>
    <row r="6" spans="1:13" ht="90.75" customHeight="1">
      <c r="A6" s="76"/>
      <c r="B6" s="75"/>
      <c r="C6" s="46" t="s">
        <v>8</v>
      </c>
      <c r="D6" s="4" t="s">
        <v>9</v>
      </c>
      <c r="E6" s="4" t="s">
        <v>10</v>
      </c>
      <c r="F6" s="71"/>
      <c r="G6" s="46" t="s">
        <v>8</v>
      </c>
      <c r="H6" s="45" t="s">
        <v>11</v>
      </c>
      <c r="I6" s="45" t="s">
        <v>12</v>
      </c>
      <c r="J6" s="45" t="s">
        <v>13</v>
      </c>
      <c r="K6" s="74"/>
      <c r="L6" s="74"/>
      <c r="M6" s="71"/>
    </row>
    <row r="7" spans="1:13" ht="17.45" customHeight="1">
      <c r="A7" s="37">
        <v>1</v>
      </c>
      <c r="B7" s="36">
        <v>2</v>
      </c>
      <c r="C7" s="37">
        <v>3</v>
      </c>
      <c r="D7" s="4">
        <v>4</v>
      </c>
      <c r="E7" s="4">
        <v>5</v>
      </c>
      <c r="F7" s="33">
        <v>6</v>
      </c>
      <c r="G7" s="37">
        <v>7</v>
      </c>
      <c r="H7" s="34">
        <v>8</v>
      </c>
      <c r="I7" s="34">
        <v>9</v>
      </c>
      <c r="J7" s="34">
        <v>10</v>
      </c>
      <c r="K7" s="35">
        <v>11</v>
      </c>
      <c r="L7" s="35">
        <v>12</v>
      </c>
      <c r="M7" s="33">
        <v>13</v>
      </c>
    </row>
    <row r="8" spans="1:13" s="6" customFormat="1" ht="23.1" customHeight="1">
      <c r="A8" s="5" t="s">
        <v>14</v>
      </c>
      <c r="B8" s="86" t="s">
        <v>71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s="6" customFormat="1" ht="150.75" customHeight="1">
      <c r="A9" s="29" t="s">
        <v>15</v>
      </c>
      <c r="B9" s="51" t="s">
        <v>16</v>
      </c>
      <c r="C9" s="52">
        <f t="shared" ref="C9:C15" si="0">D9+E9</f>
        <v>164189.4</v>
      </c>
      <c r="D9" s="53">
        <v>151790</v>
      </c>
      <c r="E9" s="54">
        <v>12399.4</v>
      </c>
      <c r="F9" s="54">
        <v>0</v>
      </c>
      <c r="G9" s="53">
        <v>3366.6</v>
      </c>
      <c r="H9" s="53">
        <v>0</v>
      </c>
      <c r="I9" s="53">
        <v>2894.2</v>
      </c>
      <c r="J9" s="53">
        <v>472.4</v>
      </c>
      <c r="K9" s="53">
        <f t="shared" ref="K9" si="1">G9</f>
        <v>3366.6</v>
      </c>
      <c r="L9" s="53">
        <f t="shared" ref="L9:L15" si="2">K9/(C9+F9)*100</f>
        <v>2.0504368735131497</v>
      </c>
      <c r="M9" s="25" t="s">
        <v>47</v>
      </c>
    </row>
    <row r="10" spans="1:13" s="6" customFormat="1" ht="75" customHeight="1">
      <c r="A10" s="29" t="s">
        <v>17</v>
      </c>
      <c r="B10" s="55" t="s">
        <v>18</v>
      </c>
      <c r="C10" s="52">
        <f t="shared" si="0"/>
        <v>70102.2</v>
      </c>
      <c r="D10" s="53">
        <v>62732</v>
      </c>
      <c r="E10" s="54">
        <f>6970.2+241.2+158.8</f>
        <v>7370.2</v>
      </c>
      <c r="F10" s="54">
        <v>0</v>
      </c>
      <c r="G10" s="53">
        <f t="shared" ref="G9:G15" si="3">I10+J10</f>
        <v>24049.9</v>
      </c>
      <c r="H10" s="53">
        <v>0</v>
      </c>
      <c r="I10" s="53">
        <v>21641.7</v>
      </c>
      <c r="J10" s="53">
        <f>2404.6+3.6</f>
        <v>2408.1999999999998</v>
      </c>
      <c r="K10" s="53">
        <v>27094.2</v>
      </c>
      <c r="L10" s="53">
        <f t="shared" si="2"/>
        <v>38.64957162542688</v>
      </c>
      <c r="M10" s="25" t="s">
        <v>48</v>
      </c>
    </row>
    <row r="11" spans="1:13" s="6" customFormat="1" ht="129" customHeight="1">
      <c r="A11" s="29" t="s">
        <v>19</v>
      </c>
      <c r="B11" s="55" t="s">
        <v>18</v>
      </c>
      <c r="C11" s="52">
        <v>8234.2999999999993</v>
      </c>
      <c r="D11" s="53">
        <v>7410.9</v>
      </c>
      <c r="E11" s="54">
        <v>823.4</v>
      </c>
      <c r="F11" s="54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25" t="s">
        <v>67</v>
      </c>
    </row>
    <row r="12" spans="1:13" s="7" customFormat="1" ht="130.5" customHeight="1">
      <c r="A12" s="29" t="s">
        <v>21</v>
      </c>
      <c r="B12" s="55" t="s">
        <v>20</v>
      </c>
      <c r="C12" s="52">
        <f t="shared" si="0"/>
        <v>5565.2</v>
      </c>
      <c r="D12" s="52">
        <v>5000</v>
      </c>
      <c r="E12" s="54">
        <f>555.6+9.6</f>
        <v>565.20000000000005</v>
      </c>
      <c r="F12" s="54">
        <v>0</v>
      </c>
      <c r="G12" s="53">
        <f t="shared" si="3"/>
        <v>9.6</v>
      </c>
      <c r="H12" s="53">
        <v>0</v>
      </c>
      <c r="I12" s="53">
        <v>0</v>
      </c>
      <c r="J12" s="53">
        <v>9.6</v>
      </c>
      <c r="K12" s="53">
        <f t="shared" ref="K12:K15" si="4">G12</f>
        <v>9.6</v>
      </c>
      <c r="L12" s="53">
        <f t="shared" si="2"/>
        <v>0.17250053906418458</v>
      </c>
      <c r="M12" s="25" t="s">
        <v>49</v>
      </c>
    </row>
    <row r="13" spans="1:13" s="7" customFormat="1" ht="48.75" customHeight="1">
      <c r="A13" s="29" t="s">
        <v>23</v>
      </c>
      <c r="B13" s="55" t="s">
        <v>22</v>
      </c>
      <c r="C13" s="52">
        <f t="shared" si="0"/>
        <v>32419.599999999999</v>
      </c>
      <c r="D13" s="52">
        <v>29177.599999999999</v>
      </c>
      <c r="E13" s="54">
        <v>3242</v>
      </c>
      <c r="F13" s="54">
        <v>0</v>
      </c>
      <c r="G13" s="53">
        <f t="shared" si="3"/>
        <v>0</v>
      </c>
      <c r="H13" s="53">
        <v>0</v>
      </c>
      <c r="I13" s="53">
        <v>0</v>
      </c>
      <c r="J13" s="53">
        <v>0</v>
      </c>
      <c r="K13" s="53">
        <f t="shared" si="4"/>
        <v>0</v>
      </c>
      <c r="L13" s="53">
        <f t="shared" si="2"/>
        <v>0</v>
      </c>
      <c r="M13" s="25" t="s">
        <v>50</v>
      </c>
    </row>
    <row r="14" spans="1:13" s="7" customFormat="1" ht="30.75" customHeight="1">
      <c r="A14" s="29" t="s">
        <v>24</v>
      </c>
      <c r="B14" s="55" t="s">
        <v>51</v>
      </c>
      <c r="C14" s="52">
        <f t="shared" si="0"/>
        <v>5000</v>
      </c>
      <c r="D14" s="52">
        <v>4500</v>
      </c>
      <c r="E14" s="54">
        <v>500</v>
      </c>
      <c r="F14" s="54">
        <v>0</v>
      </c>
      <c r="G14" s="53">
        <f t="shared" si="3"/>
        <v>0</v>
      </c>
      <c r="H14" s="53">
        <v>0</v>
      </c>
      <c r="I14" s="53">
        <v>0</v>
      </c>
      <c r="J14" s="53">
        <v>0</v>
      </c>
      <c r="K14" s="53">
        <f t="shared" si="4"/>
        <v>0</v>
      </c>
      <c r="L14" s="53">
        <f t="shared" si="2"/>
        <v>0</v>
      </c>
      <c r="M14" s="25" t="s">
        <v>52</v>
      </c>
    </row>
    <row r="15" spans="1:13" s="7" customFormat="1" ht="78" customHeight="1">
      <c r="A15" s="29" t="s">
        <v>55</v>
      </c>
      <c r="B15" s="55" t="s">
        <v>53</v>
      </c>
      <c r="C15" s="52">
        <f t="shared" si="0"/>
        <v>2400</v>
      </c>
      <c r="D15" s="24">
        <v>0</v>
      </c>
      <c r="E15" s="54">
        <v>2400</v>
      </c>
      <c r="F15" s="54">
        <v>0</v>
      </c>
      <c r="G15" s="53">
        <f t="shared" si="3"/>
        <v>0</v>
      </c>
      <c r="H15" s="53">
        <v>0</v>
      </c>
      <c r="I15" s="53">
        <v>0</v>
      </c>
      <c r="J15" s="53">
        <v>0</v>
      </c>
      <c r="K15" s="53">
        <f t="shared" si="4"/>
        <v>0</v>
      </c>
      <c r="L15" s="53">
        <f t="shared" si="2"/>
        <v>0</v>
      </c>
      <c r="M15" s="25" t="s">
        <v>54</v>
      </c>
    </row>
    <row r="16" spans="1:13" s="7" customFormat="1" ht="33.75" customHeight="1">
      <c r="A16" s="29" t="s">
        <v>68</v>
      </c>
      <c r="B16" s="55" t="s">
        <v>56</v>
      </c>
      <c r="C16" s="52">
        <f>D16+E16</f>
        <v>5000</v>
      </c>
      <c r="D16" s="52">
        <v>4500</v>
      </c>
      <c r="E16" s="54">
        <v>500</v>
      </c>
      <c r="F16" s="54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25" t="s">
        <v>57</v>
      </c>
    </row>
    <row r="17" spans="1:16" s="7" customFormat="1" ht="20.25" customHeight="1">
      <c r="A17" s="29"/>
      <c r="B17" s="21" t="s">
        <v>25</v>
      </c>
      <c r="C17" s="22">
        <f>SUM(C9:C16)</f>
        <v>292910.69999999995</v>
      </c>
      <c r="D17" s="22">
        <f>SUM(D9:D16)</f>
        <v>265110.5</v>
      </c>
      <c r="E17" s="22">
        <f>SUM(E9:E16)</f>
        <v>27800.2</v>
      </c>
      <c r="F17" s="22">
        <f>SUM(F9:F16)</f>
        <v>0</v>
      </c>
      <c r="G17" s="22">
        <f>SUM(G9:G16)</f>
        <v>27426.1</v>
      </c>
      <c r="H17" s="22"/>
      <c r="I17" s="22">
        <f>SUM(I9:I16)</f>
        <v>24535.9</v>
      </c>
      <c r="J17" s="22">
        <f>SUM(J9:J16)</f>
        <v>2890.2</v>
      </c>
      <c r="K17" s="22">
        <f>SUM(K9:K16)</f>
        <v>30470.399999999998</v>
      </c>
      <c r="L17" s="32">
        <v>10.4</v>
      </c>
      <c r="M17" s="19"/>
    </row>
    <row r="18" spans="1:16" s="7" customFormat="1" ht="20.25" customHeight="1">
      <c r="A18" s="29" t="s">
        <v>26</v>
      </c>
      <c r="B18" s="83" t="s">
        <v>27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1:16" s="7" customFormat="1" ht="32.25" customHeight="1">
      <c r="A19" s="56" t="s">
        <v>58</v>
      </c>
      <c r="B19" s="57" t="s">
        <v>28</v>
      </c>
      <c r="C19" s="52">
        <f>D19+E19</f>
        <v>510</v>
      </c>
      <c r="D19" s="52">
        <v>0</v>
      </c>
      <c r="E19" s="52">
        <v>510</v>
      </c>
      <c r="F19" s="24">
        <v>0</v>
      </c>
      <c r="G19" s="53">
        <f>H19+I19+J19</f>
        <v>0</v>
      </c>
      <c r="H19" s="52">
        <v>0</v>
      </c>
      <c r="I19" s="52">
        <v>0</v>
      </c>
      <c r="J19" s="52">
        <v>0</v>
      </c>
      <c r="K19" s="53">
        <f>G19</f>
        <v>0</v>
      </c>
      <c r="L19" s="53">
        <f>K19/(C19+F19)*100</f>
        <v>0</v>
      </c>
      <c r="M19" s="25" t="s">
        <v>59</v>
      </c>
    </row>
    <row r="20" spans="1:16" s="7" customFormat="1" ht="34.5" customHeight="1">
      <c r="A20" s="56" t="s">
        <v>29</v>
      </c>
      <c r="B20" s="57" t="s">
        <v>30</v>
      </c>
      <c r="C20" s="52">
        <f>D20+E20</f>
        <v>386.3</v>
      </c>
      <c r="D20" s="52">
        <v>0</v>
      </c>
      <c r="E20" s="52">
        <v>386.3</v>
      </c>
      <c r="F20" s="24">
        <v>0</v>
      </c>
      <c r="G20" s="53">
        <f>H20+I20+J20</f>
        <v>0</v>
      </c>
      <c r="H20" s="52">
        <v>0</v>
      </c>
      <c r="I20" s="52">
        <v>0</v>
      </c>
      <c r="J20" s="52"/>
      <c r="K20" s="53">
        <f>G20</f>
        <v>0</v>
      </c>
      <c r="L20" s="53">
        <v>0</v>
      </c>
      <c r="M20" s="25" t="s">
        <v>60</v>
      </c>
    </row>
    <row r="21" spans="1:16" s="7" customFormat="1" ht="20.25" customHeight="1">
      <c r="A21" s="29"/>
      <c r="B21" s="21" t="s">
        <v>25</v>
      </c>
      <c r="C21" s="22">
        <f>SUM(C19:C20)</f>
        <v>896.3</v>
      </c>
      <c r="D21" s="22">
        <v>0</v>
      </c>
      <c r="E21" s="22">
        <f>SUM(E19:E20)</f>
        <v>896.3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32">
        <v>0</v>
      </c>
      <c r="M21" s="31"/>
    </row>
    <row r="22" spans="1:16" s="7" customFormat="1" ht="20.25" customHeight="1">
      <c r="A22" s="29" t="s">
        <v>31</v>
      </c>
      <c r="B22" s="83" t="s">
        <v>32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3" spans="1:16" s="7" customFormat="1" ht="24.75" customHeight="1">
      <c r="A23" s="56" t="s">
        <v>33</v>
      </c>
      <c r="B23" s="58" t="s">
        <v>34</v>
      </c>
      <c r="C23" s="52">
        <f>D23+E23</f>
        <v>5301.6</v>
      </c>
      <c r="D23" s="53">
        <v>0</v>
      </c>
      <c r="E23" s="53">
        <v>5301.6</v>
      </c>
      <c r="F23" s="53">
        <v>0</v>
      </c>
      <c r="G23" s="53">
        <f>H23+I23+J23</f>
        <v>0</v>
      </c>
      <c r="H23" s="53">
        <v>0</v>
      </c>
      <c r="I23" s="53">
        <v>0</v>
      </c>
      <c r="J23" s="53">
        <v>0</v>
      </c>
      <c r="K23" s="53">
        <f>G23</f>
        <v>0</v>
      </c>
      <c r="L23" s="53">
        <f>K23/(C23+F23)*100</f>
        <v>0</v>
      </c>
      <c r="M23" s="59" t="s">
        <v>61</v>
      </c>
    </row>
    <row r="24" spans="1:16" s="7" customFormat="1" ht="20.25" customHeight="1">
      <c r="A24" s="29"/>
      <c r="B24" s="21"/>
      <c r="C24" s="22">
        <v>5301.6</v>
      </c>
      <c r="D24" s="22">
        <v>0</v>
      </c>
      <c r="E24" s="22">
        <v>5301.6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32">
        <v>0</v>
      </c>
      <c r="M24" s="31"/>
    </row>
    <row r="25" spans="1:16" s="7" customFormat="1" ht="20.45" customHeight="1">
      <c r="A25" s="30" t="s">
        <v>35</v>
      </c>
      <c r="B25" s="83" t="s">
        <v>36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6" s="7" customFormat="1" ht="20.45" customHeight="1">
      <c r="A26" s="30"/>
      <c r="B26" s="83" t="s">
        <v>37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6" s="38" customFormat="1" ht="62.25" customHeight="1">
      <c r="A27" s="60" t="s">
        <v>38</v>
      </c>
      <c r="B27" s="61" t="s">
        <v>39</v>
      </c>
      <c r="C27" s="52">
        <v>119653.9</v>
      </c>
      <c r="D27" s="52">
        <v>116064.2</v>
      </c>
      <c r="E27" s="52">
        <v>3589.7</v>
      </c>
      <c r="F27" s="52">
        <v>0</v>
      </c>
      <c r="G27" s="52">
        <f>H27+I27+J27</f>
        <v>18079.5</v>
      </c>
      <c r="H27" s="52">
        <v>0</v>
      </c>
      <c r="I27" s="52">
        <v>17537.099999999999</v>
      </c>
      <c r="J27" s="52">
        <v>542.4</v>
      </c>
      <c r="K27" s="52">
        <v>18079.5</v>
      </c>
      <c r="L27" s="53">
        <f>K27/(C27+F27)*100</f>
        <v>15.109829265907756</v>
      </c>
      <c r="M27" s="58" t="s">
        <v>69</v>
      </c>
    </row>
    <row r="28" spans="1:16" s="40" customFormat="1" ht="21.6" customHeight="1">
      <c r="A28" s="39"/>
      <c r="B28" s="21" t="s">
        <v>25</v>
      </c>
      <c r="C28" s="22">
        <v>119653.9</v>
      </c>
      <c r="D28" s="22">
        <f t="shared" ref="D28:K28" si="5">SUM(D27:D27)</f>
        <v>116064.2</v>
      </c>
      <c r="E28" s="22">
        <v>3589.7</v>
      </c>
      <c r="F28" s="22">
        <f t="shared" si="5"/>
        <v>0</v>
      </c>
      <c r="G28" s="22">
        <f t="shared" si="5"/>
        <v>18079.5</v>
      </c>
      <c r="H28" s="22">
        <f t="shared" si="5"/>
        <v>0</v>
      </c>
      <c r="I28" s="22">
        <f t="shared" si="5"/>
        <v>17537.099999999999</v>
      </c>
      <c r="J28" s="22">
        <f t="shared" si="5"/>
        <v>542.4</v>
      </c>
      <c r="K28" s="22">
        <f t="shared" si="5"/>
        <v>18079.5</v>
      </c>
      <c r="L28" s="32">
        <f t="shared" ref="L28" si="6">K28/(C28+F28)*100</f>
        <v>15.109829265907756</v>
      </c>
      <c r="M28" s="22"/>
    </row>
    <row r="29" spans="1:16" s="42" customFormat="1" ht="18.95" customHeight="1">
      <c r="A29" s="41" t="s">
        <v>40</v>
      </c>
      <c r="B29" s="80" t="s">
        <v>72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1:16" s="42" customFormat="1" ht="18.95" customHeight="1">
      <c r="A30" s="43"/>
      <c r="B30" s="83" t="s">
        <v>41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1:16" s="40" customFormat="1" ht="126" customHeight="1">
      <c r="A31" s="30" t="s">
        <v>42</v>
      </c>
      <c r="B31" s="62" t="s">
        <v>43</v>
      </c>
      <c r="C31" s="52">
        <v>19612.900000000001</v>
      </c>
      <c r="D31" s="52">
        <v>19612.900000000001</v>
      </c>
      <c r="E31" s="54">
        <v>0</v>
      </c>
      <c r="F31" s="54">
        <v>0</v>
      </c>
      <c r="G31" s="53">
        <v>2784.8</v>
      </c>
      <c r="H31" s="53">
        <v>0</v>
      </c>
      <c r="I31" s="53">
        <v>2784.8</v>
      </c>
      <c r="J31" s="53">
        <v>0</v>
      </c>
      <c r="K31" s="53">
        <v>7679.5</v>
      </c>
      <c r="L31" s="53">
        <f>K31/(C31+F31)*100</f>
        <v>39.155351834761817</v>
      </c>
      <c r="M31" s="65" t="s">
        <v>70</v>
      </c>
      <c r="N31" s="44"/>
      <c r="P31" s="44"/>
    </row>
    <row r="32" spans="1:16" s="7" customFormat="1" ht="18" customHeight="1">
      <c r="A32" s="47"/>
      <c r="B32" s="23" t="s">
        <v>25</v>
      </c>
      <c r="C32" s="24">
        <f t="shared" ref="C32:K32" si="7">SUM(C31)</f>
        <v>19612.900000000001</v>
      </c>
      <c r="D32" s="24">
        <f t="shared" si="7"/>
        <v>19612.900000000001</v>
      </c>
      <c r="E32" s="24">
        <f t="shared" si="7"/>
        <v>0</v>
      </c>
      <c r="F32" s="24">
        <f t="shared" si="7"/>
        <v>0</v>
      </c>
      <c r="G32" s="24">
        <f t="shared" si="7"/>
        <v>2784.8</v>
      </c>
      <c r="H32" s="24">
        <f t="shared" si="7"/>
        <v>0</v>
      </c>
      <c r="I32" s="24">
        <f t="shared" si="7"/>
        <v>2784.8</v>
      </c>
      <c r="J32" s="24">
        <f t="shared" si="7"/>
        <v>0</v>
      </c>
      <c r="K32" s="24">
        <f t="shared" si="7"/>
        <v>7679.5</v>
      </c>
      <c r="L32" s="24">
        <f>K32/C32*100</f>
        <v>39.155351834761817</v>
      </c>
      <c r="M32" s="25"/>
      <c r="P32" s="11"/>
    </row>
    <row r="33" spans="1:13">
      <c r="A33" s="20" t="s">
        <v>66</v>
      </c>
      <c r="B33" s="77" t="s">
        <v>62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1:13" ht="84">
      <c r="A34" s="56" t="s">
        <v>44</v>
      </c>
      <c r="B34" s="58" t="s">
        <v>63</v>
      </c>
      <c r="C34" s="52">
        <f>D34+E34</f>
        <v>2656.9</v>
      </c>
      <c r="D34" s="53">
        <v>0</v>
      </c>
      <c r="E34" s="53">
        <v>2656.9</v>
      </c>
      <c r="F34" s="53">
        <v>0</v>
      </c>
      <c r="G34" s="53">
        <f>J34</f>
        <v>2560.8000000000002</v>
      </c>
      <c r="H34" s="53">
        <v>0</v>
      </c>
      <c r="I34" s="53">
        <v>0</v>
      </c>
      <c r="J34" s="53">
        <v>2560.8000000000002</v>
      </c>
      <c r="K34" s="53">
        <v>2560.8000000000002</v>
      </c>
      <c r="L34" s="53">
        <f>K34/(C34+F34)*100</f>
        <v>96.383002747562955</v>
      </c>
      <c r="M34" s="59" t="s">
        <v>64</v>
      </c>
    </row>
    <row r="35" spans="1:13">
      <c r="A35" s="47"/>
      <c r="B35" s="48" t="s">
        <v>65</v>
      </c>
      <c r="C35" s="50">
        <f>SUM(C34)</f>
        <v>2656.9</v>
      </c>
      <c r="D35" s="50">
        <f t="shared" ref="D35:L35" si="8">SUM(D34)</f>
        <v>0</v>
      </c>
      <c r="E35" s="50">
        <f t="shared" si="8"/>
        <v>2656.9</v>
      </c>
      <c r="F35" s="50">
        <f t="shared" si="8"/>
        <v>0</v>
      </c>
      <c r="G35" s="50">
        <f t="shared" si="8"/>
        <v>2560.8000000000002</v>
      </c>
      <c r="H35" s="50">
        <f t="shared" si="8"/>
        <v>0</v>
      </c>
      <c r="I35" s="50">
        <f t="shared" si="8"/>
        <v>0</v>
      </c>
      <c r="J35" s="50">
        <f t="shared" si="8"/>
        <v>2560.8000000000002</v>
      </c>
      <c r="K35" s="50">
        <f t="shared" si="8"/>
        <v>2560.8000000000002</v>
      </c>
      <c r="L35" s="50">
        <f t="shared" si="8"/>
        <v>96.383002747562955</v>
      </c>
      <c r="M35" s="49"/>
    </row>
    <row r="36" spans="1:13" s="6" customFormat="1" ht="20.25" customHeight="1">
      <c r="A36" s="20"/>
      <c r="B36" s="26" t="s">
        <v>45</v>
      </c>
      <c r="C36" s="32">
        <v>441032.3</v>
      </c>
      <c r="D36" s="32">
        <v>400787.6</v>
      </c>
      <c r="E36" s="32">
        <v>40244.699999999997</v>
      </c>
      <c r="F36" s="27">
        <v>0</v>
      </c>
      <c r="G36" s="27">
        <v>50851.199999999997</v>
      </c>
      <c r="H36" s="27">
        <v>0</v>
      </c>
      <c r="I36" s="27">
        <v>44857.8</v>
      </c>
      <c r="J36" s="27">
        <v>5993.4</v>
      </c>
      <c r="K36" s="27">
        <v>58790.2</v>
      </c>
      <c r="L36" s="27">
        <v>13.3</v>
      </c>
      <c r="M36" s="28"/>
    </row>
    <row r="37" spans="1:13" s="7" customFormat="1">
      <c r="C37" s="8"/>
      <c r="D37" s="63">
        <v>4</v>
      </c>
      <c r="E37" s="13">
        <v>21178.449089999998</v>
      </c>
      <c r="F37" s="13"/>
      <c r="G37" s="14"/>
      <c r="H37" s="14"/>
      <c r="I37" s="14">
        <v>33102.812140000002</v>
      </c>
      <c r="J37" s="14">
        <v>10102.64313</v>
      </c>
      <c r="K37" s="14"/>
    </row>
    <row r="38" spans="1:13">
      <c r="C38" s="3"/>
      <c r="D38" s="15">
        <v>44440</v>
      </c>
      <c r="E38" s="15">
        <f>E37-E36</f>
        <v>-19066.250909999999</v>
      </c>
      <c r="F38" s="16"/>
      <c r="G38" s="17"/>
      <c r="H38" s="18"/>
      <c r="I38" s="15">
        <f>I37-I36</f>
        <v>-11754.987860000001</v>
      </c>
      <c r="J38" s="15">
        <f>J37-J36</f>
        <v>4109.2431300000007</v>
      </c>
      <c r="K38" s="17"/>
    </row>
    <row r="39" spans="1:13">
      <c r="C39" s="64"/>
      <c r="D39" s="9"/>
      <c r="E39" s="10"/>
    </row>
    <row r="40" spans="1:13">
      <c r="B40" s="12"/>
      <c r="C40" s="9"/>
      <c r="D40" s="9"/>
      <c r="E40" s="9"/>
    </row>
  </sheetData>
  <mergeCells count="20">
    <mergeCell ref="B33:M33"/>
    <mergeCell ref="B29:M29"/>
    <mergeCell ref="B30:M30"/>
    <mergeCell ref="M5:M6"/>
    <mergeCell ref="B25:M25"/>
    <mergeCell ref="B8:M8"/>
    <mergeCell ref="B26:M26"/>
    <mergeCell ref="B22:M22"/>
    <mergeCell ref="B18:M18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</mergeCells>
  <phoneticPr fontId="5" type="noConversion"/>
  <pageMargins left="0.19685039370078741" right="0" top="0" bottom="0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2019-07-12T05:58:18Z</dcterms:modified>
  <cp:category/>
  <cp:contentStatus/>
</cp:coreProperties>
</file>