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7005"/>
  </bookViews>
  <sheets>
    <sheet name="2018" sheetId="5" r:id="rId1"/>
  </sheets>
  <definedNames>
    <definedName name="_xlnm.Print_Titles" localSheetId="0">'2018'!$5:$6</definedName>
  </definedNames>
  <calcPr calcId="144525" refMode="R1C1"/>
</workbook>
</file>

<file path=xl/calcChain.xml><?xml version="1.0" encoding="utf-8"?>
<calcChain xmlns="http://schemas.openxmlformats.org/spreadsheetml/2006/main">
  <c r="C13" i="5" l="1"/>
  <c r="C30" i="5"/>
  <c r="L30" i="5" l="1"/>
  <c r="G30" i="5"/>
  <c r="K26" i="5"/>
  <c r="L26" i="5" s="1"/>
  <c r="J26" i="5"/>
  <c r="G26" i="5"/>
  <c r="E26" i="5"/>
  <c r="C26" i="5"/>
  <c r="L24" i="5"/>
  <c r="C24" i="5"/>
  <c r="E24" i="5"/>
  <c r="C23" i="5"/>
  <c r="G22" i="5"/>
  <c r="K22" i="5" s="1"/>
  <c r="C22" i="5"/>
  <c r="L18" i="5"/>
  <c r="G18" i="5"/>
  <c r="C18" i="5"/>
  <c r="G14" i="5"/>
  <c r="K14" i="5" s="1"/>
  <c r="C14" i="5"/>
  <c r="J13" i="5"/>
  <c r="G13" i="5" s="1"/>
  <c r="K13" i="5" s="1"/>
  <c r="L13" i="5" s="1"/>
  <c r="E13" i="5"/>
  <c r="L14" i="5" l="1"/>
  <c r="L22" i="5"/>
  <c r="J12" i="5"/>
  <c r="G12" i="5"/>
  <c r="K12" i="5" s="1"/>
  <c r="E12" i="5"/>
  <c r="C12" i="5" s="1"/>
  <c r="G11" i="5"/>
  <c r="K11" i="5" s="1"/>
  <c r="L11" i="5" s="1"/>
  <c r="C11" i="5"/>
  <c r="G10" i="5"/>
  <c r="K10" i="5" s="1"/>
  <c r="E10" i="5"/>
  <c r="C10" i="5"/>
  <c r="L10" i="5" l="1"/>
  <c r="L12" i="5"/>
  <c r="J9" i="5"/>
  <c r="G9" i="5" s="1"/>
  <c r="K9" i="5" s="1"/>
  <c r="E9" i="5"/>
  <c r="C9" i="5"/>
  <c r="L9" i="5" l="1"/>
  <c r="G19" i="5"/>
  <c r="D27" i="5" l="1"/>
  <c r="E27" i="5"/>
  <c r="F27" i="5"/>
  <c r="H27" i="5"/>
  <c r="I27" i="5"/>
  <c r="J27" i="5"/>
  <c r="K27" i="5"/>
  <c r="C27" i="5"/>
  <c r="L27" i="5"/>
  <c r="D20" i="5"/>
  <c r="E20" i="5"/>
  <c r="F20" i="5"/>
  <c r="G20" i="5"/>
  <c r="H20" i="5"/>
  <c r="I20" i="5"/>
  <c r="J20" i="5"/>
  <c r="K20" i="5"/>
  <c r="C20" i="5"/>
  <c r="C15" i="5"/>
  <c r="D15" i="5"/>
  <c r="E15" i="5"/>
  <c r="F15" i="5"/>
  <c r="H15" i="5"/>
  <c r="I15" i="5"/>
  <c r="J15" i="5"/>
  <c r="L20" i="5" l="1"/>
  <c r="D31" i="5"/>
  <c r="D32" i="5" s="1"/>
  <c r="D34" i="5" s="1"/>
  <c r="E31" i="5"/>
  <c r="E32" i="5" s="1"/>
  <c r="E34" i="5" s="1"/>
  <c r="F31" i="5"/>
  <c r="H31" i="5"/>
  <c r="I31" i="5"/>
  <c r="I32" i="5" s="1"/>
  <c r="I34" i="5" s="1"/>
  <c r="J31" i="5"/>
  <c r="K31" i="5"/>
  <c r="D24" i="5"/>
  <c r="F24" i="5"/>
  <c r="H24" i="5"/>
  <c r="I24" i="5"/>
  <c r="J24" i="5"/>
  <c r="K24" i="5"/>
  <c r="G31" i="5"/>
  <c r="C31" i="5"/>
  <c r="J32" i="5" l="1"/>
  <c r="J34" i="5" s="1"/>
  <c r="H32" i="5"/>
  <c r="F32" i="5"/>
  <c r="L31" i="5"/>
  <c r="G27" i="5" l="1"/>
  <c r="G24" i="5" l="1"/>
  <c r="K15" i="5" l="1"/>
  <c r="K32" i="5" s="1"/>
  <c r="G15" i="5"/>
  <c r="G32" i="5" s="1"/>
  <c r="C32" i="5"/>
  <c r="L15" i="5" l="1"/>
  <c r="L32" i="5"/>
</calcChain>
</file>

<file path=xl/sharedStrings.xml><?xml version="1.0" encoding="utf-8"?>
<sst xmlns="http://schemas.openxmlformats.org/spreadsheetml/2006/main" count="71" uniqueCount="66">
  <si>
    <t>1.</t>
  </si>
  <si>
    <t>№ п/п</t>
  </si>
  <si>
    <t>ВСЕГО</t>
  </si>
  <si>
    <t>ВСЕГО:</t>
  </si>
  <si>
    <t>1.1.</t>
  </si>
  <si>
    <t>2.</t>
  </si>
  <si>
    <t>2.1.</t>
  </si>
  <si>
    <t>2.2.</t>
  </si>
  <si>
    <t>3.1.</t>
  </si>
  <si>
    <t>3.</t>
  </si>
  <si>
    <t>4.</t>
  </si>
  <si>
    <t>1.2.</t>
  </si>
  <si>
    <t>Образовательно-культурный комплекс в д. Хулимсунт, Березовского района</t>
  </si>
  <si>
    <t>4.1.</t>
  </si>
  <si>
    <t>5.</t>
  </si>
  <si>
    <t>Детский сад на 60 мест в с. Саранпауль Березовского района</t>
  </si>
  <si>
    <t xml:space="preserve">Капитальные вложения на текущий год
(тыс.руб.)
</t>
  </si>
  <si>
    <t>1.4.</t>
  </si>
  <si>
    <t>1.3.</t>
  </si>
  <si>
    <t xml:space="preserve">Образовательно-культурный комплекс в п. Теги, Березовского района </t>
  </si>
  <si>
    <t>Отчет о ходе строительства и приобретения объектов</t>
  </si>
  <si>
    <t>Наименование объекта</t>
  </si>
  <si>
    <t>из бюджета автономного округа</t>
  </si>
  <si>
    <t>из бюджета МО</t>
  </si>
  <si>
    <t>Остаток межбюджетных трансфертов прошлых лет, подлежащие передаче в бюджет МО</t>
  </si>
  <si>
    <t>остатков средств бюджета автономного округа прошлых лет</t>
  </si>
  <si>
    <t xml:space="preserve">средств бюджета автономного округа </t>
  </si>
  <si>
    <t>средств бюджета МО</t>
  </si>
  <si>
    <t>Выполнено работ (приобретено) на отчетную дату, всего за счёт всех источников (исполнение)</t>
  </si>
  <si>
    <t>% исполнения к кап. вложениям гр.11/(гр. 3+гр. 6)х100</t>
  </si>
  <si>
    <t>Информация о проведении торгов, заключении контракта, соблюдении условий контракта подрядной организацией, причины низкого исполнения)</t>
  </si>
  <si>
    <t>включенных в перечень строек и объектов на текущий год и плановый период</t>
  </si>
  <si>
    <t>Интернат и детский сад в п. Сосьва Березовского района</t>
  </si>
  <si>
    <t>Реконструкция здания средней общеобразовательной школы в п.Светлый Березовского района</t>
  </si>
  <si>
    <t>1.5.</t>
  </si>
  <si>
    <t>1.6.</t>
  </si>
  <si>
    <t>Предоставление гражданам выкупной стоимости</t>
  </si>
  <si>
    <t>Подпрограмма "Преодоление социальной исключенности"</t>
  </si>
  <si>
    <t>Приобретение жилых помещений детям сиротам, детям, оставшимся без попечения родителей, лицам из их числа, по договорам найма специализированных жилых помещений</t>
  </si>
  <si>
    <t>Итого по программе:</t>
  </si>
  <si>
    <t>Профинансировано МО в 2018 году  (кассовые расходы) за счёт:</t>
  </si>
  <si>
    <t xml:space="preserve">Приобретение жилых помещений </t>
  </si>
  <si>
    <t>Подпрограмма "Содействие развитию жилищного строительства"</t>
  </si>
  <si>
    <t>Муниципальная программа «Развитие транспортной системы Березовского района на 2018-2025 годы и на период до 2030 года» мероприятие "Обеспечение доступности и повышение качества транспортных услуг воздушным транспортом"</t>
  </si>
  <si>
    <t>Взлетно-посадочная полоса в п.Березово</t>
  </si>
  <si>
    <t>Средняя общеобразовательная школа в п. Приполярный Березовского района</t>
  </si>
  <si>
    <t>Муниципальная программа "Защита населения и территории от чрезвычайных ситуаций, обеспечение пожарной безопасности в Березовском районе на 2018-2025 годы и на период до 2030 годов"</t>
  </si>
  <si>
    <t>Пожарный водоем в с. Саранпауль Березовского района</t>
  </si>
  <si>
    <t>5.1</t>
  </si>
  <si>
    <t>Муниципальная программа "Социальная поддержка жителей Березовского района на 2018-2025 годы и на период до 2030 года"</t>
  </si>
  <si>
    <t>Муниципальная программа «Обеспечение доступным и комфортным жильем жителей Березовского района в 2018-2025 годах и на период до 2030 года»</t>
  </si>
  <si>
    <t>на 31.12.2018 года</t>
  </si>
  <si>
    <t>Муниципальная программа "Развитие образования в Березовском районе на 2018-2025 годы и на период до 2030 года"</t>
  </si>
  <si>
    <t>Заключен МК № 73/15 от 23.10.2015 с ООО Радужный, срок выполнения работ 20.12.2016 г. (На основании Решения Арбитражного суда ХМАО от 01.02.2018 г. дело № А75-17014/2017 срок окончания работ продлен до 20.10.2018) На объекте выполнены строительство ВЛ, нар. сети канализации-100%, строительство наружных сетей ТВС - 85%, вн. электромонтажные работы - 65 %, кирпичная кладка -95%, кровля - 80%, отделочные работы (штукатурка)- 65 %, внутренний водопровод и отопление-65%, устройство стяжки полов-60%, устройство тепловых пунктов -35 %. Готовность объекта – 77%, не освоение средств в  соответствии с планом возникло по причине низкого темпа работы Подрядной организации. Подрядчик обратился в Арбитражный суд с исковым заявлением о внесении изменений в контракт в части сроков строительства. В соотвесвии с Решением Арбитражного суда срок окончания работ продлен до 25.12.2019 года.</t>
  </si>
  <si>
    <t xml:space="preserve">В связи с тем, что задание на проектирование объекта было разработано и утверждено в 2011 году, подготовлено и утверждено новое задание на корректировку проектной документации в соответствии с современными требованиями в области санитарно-гигиенических норм и правил (набор и площади помещений), получено положительное заключение проверки сметной стоимости проектных и изыскательских работ, 16.10.2018  состоялся аукцион № 0187300012418000280 на выполнение проектно-изыскательских работ, заключен МК № 26/18 от 30.10.2018 года с ООО "Макро-Строй", цена МК-3497,61 тыс.руб., срок выполнения работ - 25.06.2019 г. </t>
  </si>
  <si>
    <t xml:space="preserve">Аукцион № 0187300012418000136,  09 июня 2018 г. заключен МК на завершение строительства № 15/18 от 11.07.2018 г. с ООО "Югра Регион Сервис", цена контракта 101 740,97 тыс.руб., сроки окончания работ 01.12.2019 г. Пож.резевуар - 100%, отсыпка территории - 30%, кирпичная кладка стен крылец - 50%, внутр. кладка перегородок - 100%, отопление-100%, стяжка полов - 60%, установка эл.оборудования-70%. Общий процент готовности – 67 %. </t>
  </si>
  <si>
    <t>1-очередь строительства: Детский сад на 45 мест - объект введен в эксплуатацию, разрешение на ввод в эксплуатацию от 24.12.2015 № RU 86501000-27.
2-очередь строительства: Интернат на 100 мест - объект введен в эксплуатацию, разрешение на ввод в эксплуатацию от 19.12.2018 № 86-RU86501000-12-2018</t>
  </si>
  <si>
    <t>Работы на объекте завершены, получено разрешение на ввод объекта в эксплуатацию № RU86501000-10 от 28.12.2017 года.</t>
  </si>
  <si>
    <t>Распоряжением  администрации Березовского района № 255-р от 16 мая 2018 г.  объект переведен на консервацию. Заключен муниципальный контракт № 8/18 от 21.05.2018 г. с  ООО «Уралгипроторф», г.Екатеринбург на проведение работ по корректировке проектно-сметной документации. Работы по корректировке проектно-сметной документации выполнены, завершение строительства объекта планируется в 2019 году, ориентировочная стоимость завершения строительства составит 12 000,0 тыс. руб.</t>
  </si>
  <si>
    <t xml:space="preserve">По состоянию на 31.12.2018 г. приобретено 54 жилых помещения на общую сумму 163 318,2 тыс. руб. (в том числе средства АО – 145 353,2 тыс. руб., средства МО – 17 965,0 тыс. руб.). Оплата произведена в полном объеме. В том числе: 21- п.Ванзетур, 2 – пгт.Березово, 6 – с.Теги, 17- п.Сосьва, 8- пгт. Игрим. Также в 2018 г. заключено 2 муниципальных контракта участия в долевом строительстве 23 квартир на общую сумму 60 265,1 тыс. руб. (в том числе средства АО – 53 635,9 тыс. руб., средства МО – 6 629,2 тыс. руб.). Оплата произведена в размере 60% на сумму 36 159,0 тыс. руб. (в том числе средства АО – 32 181,5 тыс. руб., средства МО – 3 977,5 тыс. руб.). Плановое окончание срока строительства и передачи квартир - 4 квартал 2019 года.  В рамках мероприятия выселения граждан из жилых домов, находящихся в зоне подтопления береговой линии, подверженной абразии на 2018 год предусмотрены лимиты денежных средств в размере 5 104,7 тыс. руб. (в том числе средства АО – 4 543,2 тыс. руб., средства МО – 561,5 тыс. руб.).  С 2 гражданами – собственниками, изъявившим желание получить выкупную стоимость, заключены договора купли-продажи на общую сумму 3 189,4 тыс. руб. (в том числе средства АО – 2 838,6 тыс. руб., средства МО – 350,8 тыс. руб.). В 4 квартале 2018 года лимиты денежных средств уменьшены до 981,6 тыс. руб. (в том числе средства АО – 630,8 тыс. руб., средства МО – 350,8 тыс. руб.). Оплата произведена в размере 981,6 тыс. руб.               </t>
  </si>
  <si>
    <t>Заключен МК № 65/17 от 18.12.2017 г. по обследованию ГВПП и МВПП посадочной площадки «Березово» и составлению отчета с рекомендациями и укрупненным расчетом затрат по устройству нежесткого покрытия облегченного типа, срок выполнения работ 20.03.2018 г. Заключение выдано в апреле 2018 года.</t>
  </si>
  <si>
    <t>3.2.</t>
  </si>
  <si>
    <t>Строительство автодороги ул. Воеводская в гп. Березово (ПИР)</t>
  </si>
  <si>
    <t>Объявлен аукцион № 0187300012418000268 , заключен муниципальный контракт № 25/18 от 30.10.2018 г. с ООО «СибГеоПрофи», г.Тюмень на выполнение проектно-изыскательских работ по объекту. Цена контракта – 2 656 929,47  рублей, срок исполнения – 25 июня 2019 года. В настоящее время проводятся изыскательские работы по объекту.</t>
  </si>
  <si>
    <t>Объект введен в эксплуатацию, разрешение на ввод в эксплуатацию от 19.12.2018 № RU86501303-14</t>
  </si>
  <si>
    <t>По состоянию на 21.12.2018 г.  лимит денежных средств уменьшен до 33 228,0 тыс. руб. За 12 месяцев 2018 года проведено 28 аукционов в электронной форме (в том числе: в пгт.Игрим – 13, пгт.Берзово – 8, п.Сосьва – 1, п.Ванзетур – 6). По 10 аукционам заключено 10 муниципальных контрактов купли-продажи на общую сумму 18 582,5 тыс. руб. (4- в пгт.Игрим, 1- п.Сосьва, 3- п.Ванзетур, 2- пгт.Березово). По ранее заключенным муниципальным контрактам участия в долевом строительстве оформлено в муниципальную собственность 16 квартир, произведена оплата в размере 12 386,7 тыс. руб. Общая сумма оплаты составила 30 969,2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</si>
</sst>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u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Calibri"/>
      <family val="2"/>
      <scheme val="minor"/>
    </font>
    <font>
      <b/>
      <sz val="9"/>
      <color rgb="FFFF0000"/>
      <name val="Times New Roman"/>
      <family val="1"/>
      <charset val="204"/>
    </font>
    <font>
      <sz val="9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7" fillId="0" borderId="0" applyFont="0" applyFill="0" applyBorder="0" applyAlignment="0" applyProtection="0"/>
  </cellStyleXfs>
  <cellXfs count="9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4" fontId="1" fillId="2" borderId="0" xfId="0" applyNumberFormat="1" applyFont="1" applyFill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vertical="center"/>
    </xf>
    <xf numFmtId="164" fontId="1" fillId="2" borderId="0" xfId="0" applyNumberFormat="1" applyFont="1" applyFill="1"/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right"/>
    </xf>
    <xf numFmtId="0" fontId="14" fillId="2" borderId="0" xfId="0" applyFont="1" applyFill="1"/>
    <xf numFmtId="164" fontId="14" fillId="2" borderId="0" xfId="0" applyNumberFormat="1" applyFont="1" applyFill="1"/>
    <xf numFmtId="164" fontId="4" fillId="0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4" fontId="15" fillId="2" borderId="1" xfId="1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center"/>
    </xf>
    <xf numFmtId="164" fontId="16" fillId="0" borderId="1" xfId="0" applyNumberFormat="1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 wrapText="1" shrinkToFi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left" vertical="center" wrapText="1" shrinkToFi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left" vertical="top" wrapText="1"/>
    </xf>
    <xf numFmtId="0" fontId="4" fillId="0" borderId="2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vertical="center"/>
    </xf>
    <xf numFmtId="164" fontId="16" fillId="0" borderId="5" xfId="0" applyNumberFormat="1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164" fontId="16" fillId="0" borderId="5" xfId="0" applyNumberFormat="1" applyFont="1" applyFill="1" applyBorder="1" applyAlignment="1">
      <alignment horizontal="left" vertical="center" wrapText="1"/>
    </xf>
    <xf numFmtId="164" fontId="16" fillId="0" borderId="6" xfId="0" applyNumberFormat="1" applyFont="1" applyFill="1" applyBorder="1" applyAlignment="1">
      <alignment horizontal="left" vertical="center" wrapText="1"/>
    </xf>
    <xf numFmtId="164" fontId="16" fillId="0" borderId="7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topLeftCell="B19" zoomScale="80" zoomScaleNormal="80" workbookViewId="0">
      <selection activeCell="L30" sqref="L30"/>
    </sheetView>
  </sheetViews>
  <sheetFormatPr defaultColWidth="8.85546875" defaultRowHeight="15" x14ac:dyDescent="0.25"/>
  <cols>
    <col min="1" max="1" width="6.140625" style="1" customWidth="1"/>
    <col min="2" max="2" width="30.5703125" style="1" customWidth="1"/>
    <col min="3" max="3" width="11.85546875" style="2" customWidth="1"/>
    <col min="4" max="4" width="12.7109375" style="2" customWidth="1"/>
    <col min="5" max="5" width="11.42578125" style="2" customWidth="1"/>
    <col min="6" max="6" width="13" style="13" customWidth="1"/>
    <col min="7" max="8" width="10.140625" style="1" customWidth="1"/>
    <col min="9" max="9" width="10.5703125" style="1" customWidth="1"/>
    <col min="10" max="10" width="12.140625" style="1" customWidth="1"/>
    <col min="11" max="12" width="15.85546875" style="1" customWidth="1"/>
    <col min="13" max="13" width="64.5703125" style="1" customWidth="1"/>
    <col min="14" max="15" width="8.85546875" style="1"/>
    <col min="16" max="16" width="9.5703125" style="1" bestFit="1" customWidth="1"/>
    <col min="17" max="16384" width="8.85546875" style="1"/>
  </cols>
  <sheetData>
    <row r="1" spans="1:13" ht="15.95" customHeight="1" x14ac:dyDescent="0.3">
      <c r="A1" s="83" t="s">
        <v>20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5" customHeight="1" x14ac:dyDescent="0.3">
      <c r="A2" s="84" t="s">
        <v>31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6.5" hidden="1" customHeight="1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7.45" customHeight="1" x14ac:dyDescent="0.3">
      <c r="A4" s="86" t="s">
        <v>51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63.6" customHeight="1" x14ac:dyDescent="0.25">
      <c r="A5" s="91" t="s">
        <v>1</v>
      </c>
      <c r="B5" s="90" t="s">
        <v>21</v>
      </c>
      <c r="C5" s="90" t="s">
        <v>16</v>
      </c>
      <c r="D5" s="90"/>
      <c r="E5" s="90"/>
      <c r="F5" s="79" t="s">
        <v>24</v>
      </c>
      <c r="G5" s="87" t="s">
        <v>40</v>
      </c>
      <c r="H5" s="87"/>
      <c r="I5" s="87"/>
      <c r="J5" s="87"/>
      <c r="K5" s="88" t="s">
        <v>28</v>
      </c>
      <c r="L5" s="88" t="s">
        <v>29</v>
      </c>
      <c r="M5" s="79" t="s">
        <v>30</v>
      </c>
    </row>
    <row r="6" spans="1:13" ht="90.75" customHeight="1" x14ac:dyDescent="0.25">
      <c r="A6" s="91"/>
      <c r="B6" s="90"/>
      <c r="C6" s="12" t="s">
        <v>2</v>
      </c>
      <c r="D6" s="5" t="s">
        <v>22</v>
      </c>
      <c r="E6" s="5" t="s">
        <v>23</v>
      </c>
      <c r="F6" s="80"/>
      <c r="G6" s="12" t="s">
        <v>2</v>
      </c>
      <c r="H6" s="14" t="s">
        <v>25</v>
      </c>
      <c r="I6" s="14" t="s">
        <v>26</v>
      </c>
      <c r="J6" s="14" t="s">
        <v>27</v>
      </c>
      <c r="K6" s="89"/>
      <c r="L6" s="89"/>
      <c r="M6" s="80"/>
    </row>
    <row r="7" spans="1:13" ht="17.45" customHeight="1" x14ac:dyDescent="0.25">
      <c r="A7" s="12">
        <v>1</v>
      </c>
      <c r="B7" s="11">
        <v>2</v>
      </c>
      <c r="C7" s="12">
        <v>3</v>
      </c>
      <c r="D7" s="5">
        <v>4</v>
      </c>
      <c r="E7" s="5">
        <v>5</v>
      </c>
      <c r="F7" s="10">
        <v>6</v>
      </c>
      <c r="G7" s="12">
        <v>7</v>
      </c>
      <c r="H7" s="14">
        <v>8</v>
      </c>
      <c r="I7" s="14">
        <v>9</v>
      </c>
      <c r="J7" s="14">
        <v>10</v>
      </c>
      <c r="K7" s="15">
        <v>11</v>
      </c>
      <c r="L7" s="15">
        <v>12</v>
      </c>
      <c r="M7" s="10">
        <v>13</v>
      </c>
    </row>
    <row r="8" spans="1:13" s="7" customFormat="1" ht="23.1" customHeight="1" x14ac:dyDescent="0.25">
      <c r="A8" s="6" t="s">
        <v>0</v>
      </c>
      <c r="B8" s="82" t="s">
        <v>52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3" s="7" customFormat="1" ht="156" customHeight="1" x14ac:dyDescent="0.25">
      <c r="A9" s="61" t="s">
        <v>4</v>
      </c>
      <c r="B9" s="62" t="s">
        <v>12</v>
      </c>
      <c r="C9" s="35">
        <f t="shared" ref="C9:C14" si="0">D9+E9</f>
        <v>144119.9</v>
      </c>
      <c r="D9" s="37">
        <v>139503</v>
      </c>
      <c r="E9" s="63">
        <f>3922.6+694.3</f>
        <v>4616.8999999999996</v>
      </c>
      <c r="F9" s="63">
        <v>0</v>
      </c>
      <c r="G9" s="37">
        <f t="shared" ref="G9:G14" si="1">I9+J9</f>
        <v>26702.100000000002</v>
      </c>
      <c r="H9" s="37"/>
      <c r="I9" s="37">
        <v>23806.9</v>
      </c>
      <c r="J9" s="37">
        <f>2645.2+250</f>
        <v>2895.2</v>
      </c>
      <c r="K9" s="37">
        <f t="shared" ref="K9:K14" si="2">G9</f>
        <v>26702.100000000002</v>
      </c>
      <c r="L9" s="37">
        <f t="shared" ref="L9" si="3">K9/(C9+F9)*100</f>
        <v>18.527698118025342</v>
      </c>
      <c r="M9" s="38" t="s">
        <v>53</v>
      </c>
    </row>
    <row r="10" spans="1:13" s="7" customFormat="1" ht="79.5" customHeight="1" x14ac:dyDescent="0.25">
      <c r="A10" s="61" t="s">
        <v>11</v>
      </c>
      <c r="B10" s="64" t="s">
        <v>15</v>
      </c>
      <c r="C10" s="35">
        <f t="shared" si="0"/>
        <v>33524.300000000003</v>
      </c>
      <c r="D10" s="37">
        <v>30099.9</v>
      </c>
      <c r="E10" s="63">
        <f>3344.4+80</f>
        <v>3424.4</v>
      </c>
      <c r="F10" s="63">
        <v>0</v>
      </c>
      <c r="G10" s="37">
        <f t="shared" si="1"/>
        <v>33524.300000000003</v>
      </c>
      <c r="H10" s="37"/>
      <c r="I10" s="37">
        <v>30099.9</v>
      </c>
      <c r="J10" s="37">
        <v>3424.4</v>
      </c>
      <c r="K10" s="37">
        <f t="shared" si="2"/>
        <v>33524.300000000003</v>
      </c>
      <c r="L10" s="37">
        <f>K10/(C10+F10)*100</f>
        <v>100</v>
      </c>
      <c r="M10" s="38" t="s">
        <v>55</v>
      </c>
    </row>
    <row r="11" spans="1:13" s="8" customFormat="1" ht="117" customHeight="1" x14ac:dyDescent="0.25">
      <c r="A11" s="61" t="s">
        <v>18</v>
      </c>
      <c r="B11" s="64" t="s">
        <v>45</v>
      </c>
      <c r="C11" s="35">
        <f t="shared" si="0"/>
        <v>5872.3</v>
      </c>
      <c r="D11" s="35">
        <v>5491</v>
      </c>
      <c r="E11" s="63">
        <v>381.3</v>
      </c>
      <c r="F11" s="63">
        <v>0</v>
      </c>
      <c r="G11" s="37">
        <f t="shared" si="1"/>
        <v>31.5</v>
      </c>
      <c r="H11" s="37"/>
      <c r="I11" s="37"/>
      <c r="J11" s="37">
        <v>31.5</v>
      </c>
      <c r="K11" s="37">
        <f t="shared" si="2"/>
        <v>31.5</v>
      </c>
      <c r="L11" s="37">
        <f t="shared" ref="L11:L13" si="4">K11/(C11+F11)*100</f>
        <v>0.53641673620216956</v>
      </c>
      <c r="M11" s="38" t="s">
        <v>54</v>
      </c>
    </row>
    <row r="12" spans="1:13" s="8" customFormat="1" ht="57.75" customHeight="1" x14ac:dyDescent="0.25">
      <c r="A12" s="61" t="s">
        <v>17</v>
      </c>
      <c r="B12" s="64" t="s">
        <v>32</v>
      </c>
      <c r="C12" s="35">
        <f t="shared" si="0"/>
        <v>5313.1</v>
      </c>
      <c r="D12" s="35">
        <v>0</v>
      </c>
      <c r="E12" s="63">
        <f>150.5+5162.6</f>
        <v>5313.1</v>
      </c>
      <c r="F12" s="63">
        <v>0</v>
      </c>
      <c r="G12" s="37">
        <f t="shared" si="1"/>
        <v>5313.1</v>
      </c>
      <c r="H12" s="37"/>
      <c r="I12" s="37"/>
      <c r="J12" s="37">
        <f>150.5+5162.6</f>
        <v>5313.1</v>
      </c>
      <c r="K12" s="37">
        <f t="shared" si="2"/>
        <v>5313.1</v>
      </c>
      <c r="L12" s="37">
        <f t="shared" si="4"/>
        <v>100</v>
      </c>
      <c r="M12" s="38" t="s">
        <v>56</v>
      </c>
    </row>
    <row r="13" spans="1:13" s="8" customFormat="1" ht="47.25" customHeight="1" x14ac:dyDescent="0.25">
      <c r="A13" s="61" t="s">
        <v>34</v>
      </c>
      <c r="B13" s="64" t="s">
        <v>33</v>
      </c>
      <c r="C13" s="35">
        <f>D13+E13</f>
        <v>846.5</v>
      </c>
      <c r="D13" s="35">
        <v>0</v>
      </c>
      <c r="E13" s="63">
        <f>747.5+99</f>
        <v>846.5</v>
      </c>
      <c r="F13" s="63">
        <v>0</v>
      </c>
      <c r="G13" s="37">
        <f t="shared" si="1"/>
        <v>846.5</v>
      </c>
      <c r="H13" s="37"/>
      <c r="I13" s="37"/>
      <c r="J13" s="37">
        <f>747.5+99</f>
        <v>846.5</v>
      </c>
      <c r="K13" s="37">
        <f t="shared" si="2"/>
        <v>846.5</v>
      </c>
      <c r="L13" s="37">
        <f t="shared" si="4"/>
        <v>100</v>
      </c>
      <c r="M13" s="38" t="s">
        <v>57</v>
      </c>
    </row>
    <row r="14" spans="1:13" s="8" customFormat="1" ht="90.75" customHeight="1" x14ac:dyDescent="0.25">
      <c r="A14" s="61" t="s">
        <v>35</v>
      </c>
      <c r="B14" s="64" t="s">
        <v>19</v>
      </c>
      <c r="C14" s="35">
        <f t="shared" si="0"/>
        <v>693.4</v>
      </c>
      <c r="D14" s="36"/>
      <c r="E14" s="63">
        <v>693.4</v>
      </c>
      <c r="F14" s="63">
        <v>0</v>
      </c>
      <c r="G14" s="37">
        <f t="shared" si="1"/>
        <v>594.5</v>
      </c>
      <c r="H14" s="37"/>
      <c r="I14" s="37"/>
      <c r="J14" s="37">
        <v>594.5</v>
      </c>
      <c r="K14" s="37">
        <f t="shared" si="2"/>
        <v>594.5</v>
      </c>
      <c r="L14" s="37">
        <f>K14/(C14+F14)*100</f>
        <v>85.736948370349012</v>
      </c>
      <c r="M14" s="38" t="s">
        <v>58</v>
      </c>
    </row>
    <row r="15" spans="1:13" s="8" customFormat="1" ht="20.25" customHeight="1" x14ac:dyDescent="0.25">
      <c r="A15" s="61"/>
      <c r="B15" s="40" t="s">
        <v>39</v>
      </c>
      <c r="C15" s="41">
        <f>SUM(C9:C14)</f>
        <v>190369.5</v>
      </c>
      <c r="D15" s="41">
        <f t="shared" ref="D15:K15" si="5">SUM(D9:D14)</f>
        <v>175093.9</v>
      </c>
      <c r="E15" s="41">
        <f t="shared" si="5"/>
        <v>15275.599999999999</v>
      </c>
      <c r="F15" s="41">
        <f t="shared" si="5"/>
        <v>0</v>
      </c>
      <c r="G15" s="41">
        <f t="shared" si="5"/>
        <v>67012.000000000015</v>
      </c>
      <c r="H15" s="41">
        <f t="shared" si="5"/>
        <v>0</v>
      </c>
      <c r="I15" s="41">
        <f t="shared" si="5"/>
        <v>53906.8</v>
      </c>
      <c r="J15" s="41">
        <f t="shared" si="5"/>
        <v>13105.2</v>
      </c>
      <c r="K15" s="41">
        <f t="shared" si="5"/>
        <v>67012.000000000015</v>
      </c>
      <c r="L15" s="46">
        <f>K15/(C15+F15)*100</f>
        <v>35.201016969630125</v>
      </c>
      <c r="M15" s="26"/>
    </row>
    <row r="16" spans="1:13" s="8" customFormat="1" ht="20.45" customHeight="1" x14ac:dyDescent="0.25">
      <c r="A16" s="65" t="s">
        <v>5</v>
      </c>
      <c r="B16" s="76" t="s">
        <v>50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</row>
    <row r="17" spans="1:16" s="8" customFormat="1" ht="20.45" customHeight="1" x14ac:dyDescent="0.25">
      <c r="A17" s="65"/>
      <c r="B17" s="76" t="s">
        <v>42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8"/>
    </row>
    <row r="18" spans="1:16" ht="238.5" customHeight="1" x14ac:dyDescent="0.25">
      <c r="A18" s="66" t="s">
        <v>6</v>
      </c>
      <c r="B18" s="67" t="s">
        <v>41</v>
      </c>
      <c r="C18" s="52">
        <f>D18+E18</f>
        <v>227196.9</v>
      </c>
      <c r="D18" s="52">
        <v>202205.3</v>
      </c>
      <c r="E18" s="52">
        <v>24991.599999999999</v>
      </c>
      <c r="F18" s="52">
        <v>0</v>
      </c>
      <c r="G18" s="52">
        <f>H18+I18+J18</f>
        <v>200458.8</v>
      </c>
      <c r="H18" s="52">
        <v>0</v>
      </c>
      <c r="I18" s="52">
        <v>178165.5</v>
      </c>
      <c r="J18" s="52">
        <v>22293.3</v>
      </c>
      <c r="K18" s="52">
        <v>200458.8</v>
      </c>
      <c r="L18" s="52">
        <f>K18/(C18+F18)*100</f>
        <v>88.231309494099605</v>
      </c>
      <c r="M18" s="68" t="s">
        <v>59</v>
      </c>
    </row>
    <row r="19" spans="1:16" ht="33" customHeight="1" x14ac:dyDescent="0.25">
      <c r="A19" s="66" t="s">
        <v>7</v>
      </c>
      <c r="B19" s="69" t="s">
        <v>36</v>
      </c>
      <c r="C19" s="51">
        <v>0</v>
      </c>
      <c r="D19" s="51">
        <v>0</v>
      </c>
      <c r="E19" s="51">
        <v>0</v>
      </c>
      <c r="F19" s="51">
        <v>0</v>
      </c>
      <c r="G19" s="51">
        <f>H19+I19+J19</f>
        <v>0</v>
      </c>
      <c r="H19" s="51">
        <v>0</v>
      </c>
      <c r="I19" s="51">
        <v>0</v>
      </c>
      <c r="J19" s="51">
        <v>0</v>
      </c>
      <c r="K19" s="51">
        <v>0</v>
      </c>
      <c r="L19" s="70">
        <v>0</v>
      </c>
      <c r="M19" s="71"/>
    </row>
    <row r="20" spans="1:16" s="8" customFormat="1" ht="21.6" customHeight="1" x14ac:dyDescent="0.25">
      <c r="A20" s="72"/>
      <c r="B20" s="40" t="s">
        <v>39</v>
      </c>
      <c r="C20" s="41">
        <f>SUM(C18:C19)</f>
        <v>227196.9</v>
      </c>
      <c r="D20" s="41">
        <f t="shared" ref="D20:K20" si="6">SUM(D18:D19)</f>
        <v>202205.3</v>
      </c>
      <c r="E20" s="41">
        <f t="shared" si="6"/>
        <v>24991.599999999999</v>
      </c>
      <c r="F20" s="41">
        <f t="shared" si="6"/>
        <v>0</v>
      </c>
      <c r="G20" s="41">
        <f t="shared" si="6"/>
        <v>200458.8</v>
      </c>
      <c r="H20" s="41">
        <f t="shared" si="6"/>
        <v>0</v>
      </c>
      <c r="I20" s="41">
        <f t="shared" si="6"/>
        <v>178165.5</v>
      </c>
      <c r="J20" s="41">
        <f t="shared" si="6"/>
        <v>22293.3</v>
      </c>
      <c r="K20" s="41">
        <f t="shared" si="6"/>
        <v>200458.8</v>
      </c>
      <c r="L20" s="46">
        <f t="shared" ref="L20" si="7">K20/(C20+F20)*100</f>
        <v>88.231309494099605</v>
      </c>
      <c r="M20" s="41"/>
    </row>
    <row r="21" spans="1:16" s="8" customFormat="1" ht="27" customHeight="1" x14ac:dyDescent="0.25">
      <c r="A21" s="43" t="s">
        <v>9</v>
      </c>
      <c r="B21" s="81" t="s">
        <v>43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6" s="7" customFormat="1" ht="82.5" customHeight="1" x14ac:dyDescent="0.25">
      <c r="A22" s="31" t="s">
        <v>8</v>
      </c>
      <c r="B22" s="32" t="s">
        <v>44</v>
      </c>
      <c r="C22" s="28">
        <f>D22+E22</f>
        <v>1773.5</v>
      </c>
      <c r="D22" s="28">
        <v>0</v>
      </c>
      <c r="E22" s="28">
        <v>1773.5</v>
      </c>
      <c r="F22" s="30">
        <v>0</v>
      </c>
      <c r="G22" s="29">
        <f>H22+I22+J22</f>
        <v>1773.5</v>
      </c>
      <c r="H22" s="28">
        <v>0</v>
      </c>
      <c r="I22" s="28">
        <v>0</v>
      </c>
      <c r="J22" s="28">
        <v>1773.5</v>
      </c>
      <c r="K22" s="29">
        <f>G22</f>
        <v>1773.5</v>
      </c>
      <c r="L22" s="29">
        <f>K22/(C22+F22)*100</f>
        <v>100</v>
      </c>
      <c r="M22" s="27" t="s">
        <v>60</v>
      </c>
    </row>
    <row r="23" spans="1:16" s="7" customFormat="1" ht="80.25" customHeight="1" x14ac:dyDescent="0.25">
      <c r="A23" s="33" t="s">
        <v>61</v>
      </c>
      <c r="B23" s="34" t="s">
        <v>62</v>
      </c>
      <c r="C23" s="35">
        <f>D23+E23</f>
        <v>2656.9</v>
      </c>
      <c r="D23" s="35">
        <v>0</v>
      </c>
      <c r="E23" s="35">
        <v>2656.9</v>
      </c>
      <c r="F23" s="36">
        <v>0</v>
      </c>
      <c r="G23" s="37">
        <v>0</v>
      </c>
      <c r="H23" s="35">
        <v>0</v>
      </c>
      <c r="I23" s="35"/>
      <c r="J23" s="35"/>
      <c r="K23" s="37"/>
      <c r="L23" s="37">
        <v>0</v>
      </c>
      <c r="M23" s="38" t="s">
        <v>63</v>
      </c>
    </row>
    <row r="24" spans="1:16" s="8" customFormat="1" ht="21.75" customHeight="1" x14ac:dyDescent="0.25">
      <c r="A24" s="39"/>
      <c r="B24" s="40" t="s">
        <v>39</v>
      </c>
      <c r="C24" s="41">
        <f>C22+C23</f>
        <v>4430.3999999999996</v>
      </c>
      <c r="D24" s="41">
        <f t="shared" ref="D24:K24" si="8">SUM(D22:D22)</f>
        <v>0</v>
      </c>
      <c r="E24" s="41">
        <f>E22+E23</f>
        <v>4430.3999999999996</v>
      </c>
      <c r="F24" s="41">
        <f t="shared" si="8"/>
        <v>0</v>
      </c>
      <c r="G24" s="41">
        <f t="shared" si="8"/>
        <v>1773.5</v>
      </c>
      <c r="H24" s="41">
        <f t="shared" si="8"/>
        <v>0</v>
      </c>
      <c r="I24" s="41">
        <f t="shared" si="8"/>
        <v>0</v>
      </c>
      <c r="J24" s="41">
        <f t="shared" si="8"/>
        <v>1773.5</v>
      </c>
      <c r="K24" s="41">
        <f t="shared" si="8"/>
        <v>1773.5</v>
      </c>
      <c r="L24" s="41">
        <f>K24/C24*100</f>
        <v>40.030245576020228</v>
      </c>
      <c r="M24" s="42"/>
    </row>
    <row r="25" spans="1:16" s="8" customFormat="1" ht="19.5" customHeight="1" x14ac:dyDescent="0.25">
      <c r="A25" s="43" t="s">
        <v>10</v>
      </c>
      <c r="B25" s="81" t="s">
        <v>46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6" s="8" customFormat="1" ht="45" customHeight="1" x14ac:dyDescent="0.25">
      <c r="A26" s="33" t="s">
        <v>13</v>
      </c>
      <c r="B26" s="44" t="s">
        <v>47</v>
      </c>
      <c r="C26" s="35">
        <f>D26+E26</f>
        <v>4482.6000000000004</v>
      </c>
      <c r="D26" s="37">
        <v>3156.3</v>
      </c>
      <c r="E26" s="37">
        <f>27+1299.3</f>
        <v>1326.3</v>
      </c>
      <c r="F26" s="37"/>
      <c r="G26" s="37">
        <f>H26+I26+J26</f>
        <v>4358</v>
      </c>
      <c r="H26" s="37"/>
      <c r="I26" s="37">
        <v>3031.7</v>
      </c>
      <c r="J26" s="37">
        <f>27+1299.3</f>
        <v>1326.3</v>
      </c>
      <c r="K26" s="37">
        <f>G26</f>
        <v>4358</v>
      </c>
      <c r="L26" s="37">
        <f>K26/(C26+F26)*100</f>
        <v>97.220363182081812</v>
      </c>
      <c r="M26" s="45" t="s">
        <v>64</v>
      </c>
    </row>
    <row r="27" spans="1:16" s="8" customFormat="1" ht="19.5" customHeight="1" x14ac:dyDescent="0.25">
      <c r="A27" s="43"/>
      <c r="B27" s="40" t="s">
        <v>39</v>
      </c>
      <c r="C27" s="41">
        <f>SUM(C26:C26)</f>
        <v>4482.6000000000004</v>
      </c>
      <c r="D27" s="41">
        <f t="shared" ref="D27:K27" si="9">SUM(D26:D26)</f>
        <v>3156.3</v>
      </c>
      <c r="E27" s="41">
        <f t="shared" si="9"/>
        <v>1326.3</v>
      </c>
      <c r="F27" s="41">
        <f t="shared" si="9"/>
        <v>0</v>
      </c>
      <c r="G27" s="41">
        <f t="shared" si="9"/>
        <v>4358</v>
      </c>
      <c r="H27" s="41">
        <f t="shared" si="9"/>
        <v>0</v>
      </c>
      <c r="I27" s="41">
        <f t="shared" si="9"/>
        <v>3031.7</v>
      </c>
      <c r="J27" s="41">
        <f t="shared" si="9"/>
        <v>1326.3</v>
      </c>
      <c r="K27" s="41">
        <f t="shared" si="9"/>
        <v>4358</v>
      </c>
      <c r="L27" s="46">
        <f t="shared" ref="L27" si="10">K27/(C27+F27)*100</f>
        <v>97.220363182081812</v>
      </c>
      <c r="M27" s="42"/>
    </row>
    <row r="28" spans="1:16" s="19" customFormat="1" ht="18.95" customHeight="1" x14ac:dyDescent="0.25">
      <c r="A28" s="47" t="s">
        <v>14</v>
      </c>
      <c r="B28" s="73" t="s">
        <v>49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</row>
    <row r="29" spans="1:16" s="19" customFormat="1" ht="18.95" customHeight="1" x14ac:dyDescent="0.25">
      <c r="A29" s="48"/>
      <c r="B29" s="76" t="s">
        <v>37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8"/>
    </row>
    <row r="30" spans="1:16" s="8" customFormat="1" ht="114.75" customHeight="1" x14ac:dyDescent="0.25">
      <c r="A30" s="43" t="s">
        <v>48</v>
      </c>
      <c r="B30" s="49" t="s">
        <v>38</v>
      </c>
      <c r="C30" s="50">
        <f>D30+E30+F30</f>
        <v>33228</v>
      </c>
      <c r="D30" s="50">
        <v>33228</v>
      </c>
      <c r="E30" s="51">
        <v>0</v>
      </c>
      <c r="F30" s="51">
        <v>0</v>
      </c>
      <c r="G30" s="52">
        <f>H30+I30+J30</f>
        <v>32949.199999999997</v>
      </c>
      <c r="H30" s="52">
        <v>0</v>
      </c>
      <c r="I30" s="52">
        <v>32949.199999999997</v>
      </c>
      <c r="J30" s="52">
        <v>0</v>
      </c>
      <c r="K30" s="52">
        <v>30969.200000000001</v>
      </c>
      <c r="L30" s="52">
        <f>K30/(C30+F30)*100</f>
        <v>93.202118695076436</v>
      </c>
      <c r="M30" s="53" t="s">
        <v>65</v>
      </c>
      <c r="N30" s="17"/>
      <c r="P30" s="17"/>
    </row>
    <row r="31" spans="1:16" s="8" customFormat="1" ht="18" customHeight="1" x14ac:dyDescent="0.25">
      <c r="A31" s="54"/>
      <c r="B31" s="55" t="s">
        <v>39</v>
      </c>
      <c r="C31" s="56">
        <f>SUM(C30)</f>
        <v>33228</v>
      </c>
      <c r="D31" s="56">
        <f t="shared" ref="D31:K31" si="11">SUM(D30)</f>
        <v>33228</v>
      </c>
      <c r="E31" s="56">
        <f t="shared" si="11"/>
        <v>0</v>
      </c>
      <c r="F31" s="56">
        <f t="shared" si="11"/>
        <v>0</v>
      </c>
      <c r="G31" s="56">
        <f t="shared" si="11"/>
        <v>32949.199999999997</v>
      </c>
      <c r="H31" s="56">
        <f t="shared" si="11"/>
        <v>0</v>
      </c>
      <c r="I31" s="56">
        <f t="shared" si="11"/>
        <v>32949.199999999997</v>
      </c>
      <c r="J31" s="56">
        <f t="shared" si="11"/>
        <v>0</v>
      </c>
      <c r="K31" s="56">
        <f t="shared" si="11"/>
        <v>30969.200000000001</v>
      </c>
      <c r="L31" s="56">
        <f>K31/C31*100</f>
        <v>93.202118695076436</v>
      </c>
      <c r="M31" s="57"/>
      <c r="P31" s="17"/>
    </row>
    <row r="32" spans="1:16" s="7" customFormat="1" ht="20.25" customHeight="1" x14ac:dyDescent="0.25">
      <c r="A32" s="33"/>
      <c r="B32" s="58" t="s">
        <v>3</v>
      </c>
      <c r="C32" s="59">
        <f t="shared" ref="C32:K32" si="12">C15+C20+C24+C27+C31</f>
        <v>459707.4</v>
      </c>
      <c r="D32" s="59">
        <f t="shared" si="12"/>
        <v>413683.49999999994</v>
      </c>
      <c r="E32" s="59">
        <f t="shared" si="12"/>
        <v>46023.9</v>
      </c>
      <c r="F32" s="59">
        <f t="shared" si="12"/>
        <v>0</v>
      </c>
      <c r="G32" s="59">
        <f t="shared" si="12"/>
        <v>306551.5</v>
      </c>
      <c r="H32" s="59">
        <f t="shared" si="12"/>
        <v>0</v>
      </c>
      <c r="I32" s="59">
        <f t="shared" si="12"/>
        <v>268053.2</v>
      </c>
      <c r="J32" s="59">
        <f t="shared" si="12"/>
        <v>38498.300000000003</v>
      </c>
      <c r="K32" s="59">
        <f t="shared" si="12"/>
        <v>304571.5</v>
      </c>
      <c r="L32" s="59">
        <f t="shared" ref="L32" si="13">K32/(C32+F32)*100</f>
        <v>66.253338536643085</v>
      </c>
      <c r="M32" s="60"/>
    </row>
    <row r="33" spans="2:11" s="8" customFormat="1" x14ac:dyDescent="0.25">
      <c r="C33" s="9"/>
      <c r="D33" s="20">
        <v>381054.0808</v>
      </c>
      <c r="E33" s="20">
        <v>21178.449089999998</v>
      </c>
      <c r="F33" s="20"/>
      <c r="G33" s="21"/>
      <c r="H33" s="21"/>
      <c r="I33" s="21">
        <v>33102.812140000002</v>
      </c>
      <c r="J33" s="21">
        <v>10102.64313</v>
      </c>
      <c r="K33" s="21"/>
    </row>
    <row r="34" spans="2:11" x14ac:dyDescent="0.25">
      <c r="C34" s="3"/>
      <c r="D34" s="22">
        <f>D33-D32</f>
        <v>-32629.419199999946</v>
      </c>
      <c r="E34" s="22">
        <f>E33-E32</f>
        <v>-24845.450910000003</v>
      </c>
      <c r="F34" s="23"/>
      <c r="G34" s="24"/>
      <c r="H34" s="25"/>
      <c r="I34" s="22">
        <f>I33-I32</f>
        <v>-234950.38786000002</v>
      </c>
      <c r="J34" s="22">
        <f>J33-J32</f>
        <v>-28395.656870000003</v>
      </c>
      <c r="K34" s="24"/>
    </row>
    <row r="35" spans="2:11" x14ac:dyDescent="0.25">
      <c r="C35" s="3"/>
      <c r="E35" s="4"/>
      <c r="F35" s="4"/>
    </row>
    <row r="36" spans="2:11" x14ac:dyDescent="0.25">
      <c r="E36" s="16"/>
    </row>
    <row r="37" spans="2:11" x14ac:dyDescent="0.25">
      <c r="B37" s="18"/>
    </row>
    <row r="38" spans="2:11" x14ac:dyDescent="0.25">
      <c r="C38" s="3"/>
    </row>
  </sheetData>
  <mergeCells count="19">
    <mergeCell ref="A1:M1"/>
    <mergeCell ref="A2:M2"/>
    <mergeCell ref="A3:M3"/>
    <mergeCell ref="A4:M4"/>
    <mergeCell ref="F5:F6"/>
    <mergeCell ref="G5:J5"/>
    <mergeCell ref="K5:K6"/>
    <mergeCell ref="B5:B6"/>
    <mergeCell ref="A5:A6"/>
    <mergeCell ref="C5:E5"/>
    <mergeCell ref="L5:L6"/>
    <mergeCell ref="B28:M28"/>
    <mergeCell ref="B29:M29"/>
    <mergeCell ref="M5:M6"/>
    <mergeCell ref="B25:M25"/>
    <mergeCell ref="B16:M16"/>
    <mergeCell ref="B21:M21"/>
    <mergeCell ref="B8:M8"/>
    <mergeCell ref="B17:M17"/>
  </mergeCells>
  <phoneticPr fontId="5" type="noConversion"/>
  <pageMargins left="0.19685039370078741" right="0" top="0" bottom="0" header="0" footer="0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2019-01-29T04:43:47Z</dcterms:modified>
</cp:coreProperties>
</file>