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45" windowWidth="14805" windowHeight="6315"/>
  </bookViews>
  <sheets>
    <sheet name="2020" sheetId="5" r:id="rId1"/>
  </sheets>
  <definedNames>
    <definedName name="_xlnm.Print_Titles" localSheetId="0">'2020'!$5:$6</definedName>
  </definedNames>
  <calcPr calcId="144525"/>
</workbook>
</file>

<file path=xl/calcChain.xml><?xml version="1.0" encoding="utf-8"?>
<calcChain xmlns="http://schemas.openxmlformats.org/spreadsheetml/2006/main">
  <c r="E25" i="5" l="1"/>
  <c r="L34" i="5"/>
  <c r="K34" i="5"/>
  <c r="J34" i="5"/>
  <c r="I34" i="5"/>
  <c r="H34" i="5"/>
  <c r="G34" i="5"/>
  <c r="F34" i="5"/>
  <c r="E34" i="5"/>
  <c r="D34" i="5"/>
  <c r="C34" i="5"/>
  <c r="E13" i="5"/>
  <c r="L37" i="5"/>
  <c r="I20" i="5"/>
  <c r="G18" i="5"/>
  <c r="L31" i="5"/>
  <c r="K31" i="5"/>
  <c r="J31" i="5"/>
  <c r="I31" i="5"/>
  <c r="H31" i="5"/>
  <c r="G31" i="5"/>
  <c r="C9" i="5"/>
  <c r="G27" i="5"/>
  <c r="C27" i="5"/>
  <c r="L27" i="5" s="1"/>
  <c r="G26" i="5"/>
  <c r="C26" i="5"/>
  <c r="L26" i="5"/>
  <c r="G25" i="5"/>
  <c r="C25" i="5"/>
  <c r="L25" i="5" s="1"/>
  <c r="L28" i="5" s="1"/>
  <c r="G22" i="5"/>
  <c r="K22" i="5" s="1"/>
  <c r="C22" i="5"/>
  <c r="G17" i="5"/>
  <c r="K17" i="5" s="1"/>
  <c r="C17" i="5"/>
  <c r="E14" i="5"/>
  <c r="C14" i="5"/>
  <c r="L14" i="5" s="1"/>
  <c r="J13" i="5"/>
  <c r="G13" i="5" s="1"/>
  <c r="C13" i="5"/>
  <c r="G12" i="5"/>
  <c r="K12" i="5"/>
  <c r="E12" i="5"/>
  <c r="C12" i="5"/>
  <c r="G11" i="5"/>
  <c r="E11" i="5"/>
  <c r="C11" i="5" s="1"/>
  <c r="L11" i="5" s="1"/>
  <c r="G10" i="5"/>
  <c r="K10" i="5"/>
  <c r="L10" i="5" s="1"/>
  <c r="E10" i="5"/>
  <c r="C10" i="5"/>
  <c r="G9" i="5"/>
  <c r="K9" i="5"/>
  <c r="L9" i="5" s="1"/>
  <c r="D37" i="5"/>
  <c r="E37" i="5"/>
  <c r="F37" i="5"/>
  <c r="H37" i="5"/>
  <c r="I37" i="5"/>
  <c r="J37" i="5"/>
  <c r="K37" i="5"/>
  <c r="C37" i="5"/>
  <c r="G36" i="5"/>
  <c r="G37" i="5" s="1"/>
  <c r="J20" i="5"/>
  <c r="E20" i="5"/>
  <c r="D20" i="5"/>
  <c r="C18" i="5"/>
  <c r="F20" i="5"/>
  <c r="H20" i="5"/>
  <c r="C20" i="5"/>
  <c r="K28" i="5"/>
  <c r="J28" i="5"/>
  <c r="I28" i="5"/>
  <c r="H28" i="5"/>
  <c r="F28" i="5"/>
  <c r="D28" i="5"/>
  <c r="J23" i="5"/>
  <c r="I23" i="5"/>
  <c r="H23" i="5"/>
  <c r="F23" i="5"/>
  <c r="E23" i="5"/>
  <c r="D23" i="5"/>
  <c r="G23" i="5"/>
  <c r="C23" i="5"/>
  <c r="J15" i="5"/>
  <c r="J38" i="5" s="1"/>
  <c r="I15" i="5"/>
  <c r="H15" i="5"/>
  <c r="H38" i="5" s="1"/>
  <c r="F15" i="5"/>
  <c r="D15" i="5"/>
  <c r="D38" i="5" s="1"/>
  <c r="D31" i="5"/>
  <c r="E31" i="5"/>
  <c r="C31" i="5"/>
  <c r="C28" i="5"/>
  <c r="E28" i="5"/>
  <c r="F38" i="5"/>
  <c r="I38" i="5"/>
  <c r="G28" i="5"/>
  <c r="K13" i="5" l="1"/>
  <c r="L13" i="5" s="1"/>
  <c r="G15" i="5"/>
  <c r="L17" i="5"/>
  <c r="L20" i="5" s="1"/>
  <c r="K20" i="5"/>
  <c r="K23" i="5"/>
  <c r="L23" i="5" s="1"/>
  <c r="L22" i="5"/>
  <c r="C15" i="5"/>
  <c r="C38" i="5" s="1"/>
  <c r="L12" i="5"/>
  <c r="G20" i="5"/>
  <c r="E15" i="5"/>
  <c r="E38" i="5" s="1"/>
  <c r="K15" i="5"/>
  <c r="K38" i="5" s="1"/>
  <c r="L38" i="5" s="1"/>
  <c r="L15" i="5" l="1"/>
  <c r="G38" i="5"/>
</calcChain>
</file>

<file path=xl/sharedStrings.xml><?xml version="1.0" encoding="utf-8"?>
<sst xmlns="http://schemas.openxmlformats.org/spreadsheetml/2006/main" count="88" uniqueCount="83">
  <si>
    <t>1.</t>
  </si>
  <si>
    <t>№ п/п</t>
  </si>
  <si>
    <t>Итого</t>
  </si>
  <si>
    <t>ВСЕГО</t>
  </si>
  <si>
    <t>ВСЕГО:</t>
  </si>
  <si>
    <t>1.1.</t>
  </si>
  <si>
    <t>Итого:</t>
  </si>
  <si>
    <t>2.</t>
  </si>
  <si>
    <t>2.1.</t>
  </si>
  <si>
    <t>3.1.</t>
  </si>
  <si>
    <t>3.</t>
  </si>
  <si>
    <t>1.2.</t>
  </si>
  <si>
    <t>Образовательно-культурный комплекс в д. Хулимсунт, Березовского района</t>
  </si>
  <si>
    <t xml:space="preserve">Капитальные вложения на текущий год
(тыс.руб.)
</t>
  </si>
  <si>
    <t>1.4.</t>
  </si>
  <si>
    <t>1.3.</t>
  </si>
  <si>
    <t>Отчет о ходе строительства и приобретения объектов</t>
  </si>
  <si>
    <t>Наименование объекта</t>
  </si>
  <si>
    <t>из бюджета автономного округа</t>
  </si>
  <si>
    <t>из бюджета МО</t>
  </si>
  <si>
    <t>Остаток межбюджетных трансфертов прошлых лет, подлежащие передаче в бюджет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</si>
  <si>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</si>
  <si>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</si>
  <si>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</si>
  <si>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</si>
  <si>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</si>
  <si>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включенных в перечень строек и объектов на текущий год и плановый период</t>
  </si>
  <si>
    <t>1.6.</t>
  </si>
  <si>
    <t>Информация о проведении торгов, заключении контракта, соблюдении условий контракта подрядной организацией, причины низкого исполнения.</t>
  </si>
  <si>
    <t>Средняя общеобразовательная школа в п. Приполярный Березовского района</t>
  </si>
  <si>
    <t>Образовательно-культурный комплекс в п. Теги</t>
  </si>
  <si>
    <t>Муниципальная программа "Развитие образования в Березовском районе"</t>
  </si>
  <si>
    <t>Реконструкция здания поселковой больницы под детский сад на 40 мест в с. Няксимволь Березовского района</t>
  </si>
  <si>
    <t>Муниципальная программа «Развитие жилищной сферы в Березовском районе»</t>
  </si>
  <si>
    <t>Детский сад, пгт.Игрим</t>
  </si>
  <si>
    <t>4.</t>
  </si>
  <si>
    <t>4.1.</t>
  </si>
  <si>
    <t>19.11.2019 года объявлена аукцион № 0187300012419000385 на выполнение корректировки ПСД, заключен МК № 60/19 от 16.12.19 с ООО ПГ "Урал" цена МК-2 986 118,00 руб., срок исполнения 02.11.2020 года.</t>
  </si>
  <si>
    <t>Профинансировано МО в 2020 году  (кассовые расходы) за счёт:</t>
  </si>
  <si>
    <t>Средняя школа в пгт. Березово</t>
  </si>
  <si>
    <t>Инженерные сети к многоквартирным жилым домам № 15, и №17 по ул.Молодежная в пгт.Березово</t>
  </si>
  <si>
    <t>Муниципальная программа "Безопасность жизнедеятельности на территории Березовского района"</t>
  </si>
  <si>
    <t>Пожарный водоем в с. Теги</t>
  </si>
  <si>
    <t>Муниципальная программа "Жилищно-коммунальный комплекс в Березовском районе"</t>
  </si>
  <si>
    <t>4.2.</t>
  </si>
  <si>
    <t>4.3.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</si>
  <si>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</si>
  <si>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</si>
  <si>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</si>
  <si>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Приобретение жилых помещений детям сиротам, детям, оставшимся без попечения родителей, лицам из их числа, по договорам найма специализированных жилых помещений</t>
  </si>
  <si>
    <t>Региональный проект "Обеспечение устойчивого сокращения непригодного для проживания жилищного фонда"</t>
  </si>
  <si>
    <t xml:space="preserve">5. </t>
  </si>
  <si>
    <t xml:space="preserve">5.1. </t>
  </si>
  <si>
    <t xml:space="preserve">Итого: </t>
  </si>
  <si>
    <t>Муниципальная программа "Социальная поддержка жителей Березовского района"</t>
  </si>
  <si>
    <t>2.3.</t>
  </si>
  <si>
    <t>Приобретени жилых помещений</t>
  </si>
  <si>
    <t>6.</t>
  </si>
  <si>
    <t>6.1.</t>
  </si>
  <si>
    <t>Капитальные вложения в объекты государственной (муниципальной) собственности</t>
  </si>
  <si>
    <t>1.5.</t>
  </si>
  <si>
    <t>2.2.</t>
  </si>
  <si>
    <t>по состоянию на 01.10.2020 года</t>
  </si>
  <si>
    <t xml:space="preserve"> 26.05.20 г.  Состоялся аукцион 0187200001720000424 на завершение ст-ва объекта, Заключен МК № 25/20 от 15.06.20 Подрядная организация-ООО ФСК ХАКИ, г. Москва, срок-25.12.20 г. цена МК 195 844,8 тыс. руб., на объекте ведутся отделочные работы, монтаж наружного тепловодоснабжения-78,5%, кирпичная кладка фронтонов, монтаж металлоконструкций покрытия спортивного зала-70%.  Готовность объекта – 78,5%</t>
  </si>
  <si>
    <t>Подготовлена документация для размещения аукциона в эл. форме на проектирование и строительство объекта, направлена на рассмотрение в Департамент государственного заказа ХМАО-Югры.</t>
  </si>
  <si>
    <t>25.07.2019 года состоялся повторный аукцион № 0187300012419000160 на выполнение проектно-изыскательских работ, Подрядчик-ООО "Дивес Девелопмент" МК № 36/19 от 05.08.19 цена МК - 5 347,86 тыс. руб. срок выполнение по МК-31.03.2020 г. Проектная документация в стадии разработки (нарушение сроков исполнения в связи с необходимостью проведением дополнительных изысканий и оформлением дополнительного земельного участка).Срок выполнения 31.10.20 г. ведется претензионная работа за нарушение сроков выполнения работ.</t>
  </si>
  <si>
    <t>Проведен аукцион на реконструкцию объекта, заключен МК № 24/19 от 17.06.2019г. С ООО "Югра Регион Сервис" срок окончания работ 25.11.2020 года,  стяжка пола 1 и 2 этажей – 95%;  Внутренние сети канализации – 95%; внутренние сети электроснабжения – 95%, наружные сети канализации 95%, благоустройство-65%. Объявлены аукционы на поставку оборудования.  Общий процент готовности объекта –  92%</t>
  </si>
  <si>
    <t xml:space="preserve">Проведен аукцион № 0187300012420000026, заключен МК № 12/20 от 23.03.2020 года на выполнение работ по завершению строительства объекта с ООО «Югра Регион Сервис» цена МК 20 456,758 тыс. руб. срок выполнения работ по МК – 25.09. 2021 года.
На объекте – замена оконных блоков – 100 %, система вентиляции-80%, готовится документация на аукцион на поставку оборудования.
Проведен аукцион № 0187300012420000026, заключен МК № 12/20 от 23.03.2020 года на выполнение работ по завершению строительства объекта с ООО «Югра Регион Сервис» цена МК 20 456,758 тыс. руб. срок выполнения работ по МК – 25.09. 2021 года.
На объекте – замена оконных блоков – 100 %, система вентиляции-80%, готовится документация на аукцион на поставку оборудования.
</t>
  </si>
  <si>
    <t xml:space="preserve">Ведется работа по получению актов соответствия технических условий от эксплуатирующих организаций, ввод 4 кв. 2020 года </t>
  </si>
  <si>
    <t>23.03.2020 года проведен аукцион № 0187300012420000046 на завершение строительства объекта (стадия заключения контракта), подрядная организация ИП Ханенков О.В. цена контрата-590 221,20 руб., срок выполнения работ 25.08.2020 года., работы по МК выполнены в соответствии с условиями контракта.</t>
  </si>
  <si>
    <t>19.05.20 г. объявлен аукцион  № 0187300012420000087 на выполнение ПИР; Заключен МК № 26/20 от 16.06.20 г. Проектировщик -ООО ПК " Спектр" срок выполнения работ по МК - 25.10.20 г., цена МК -1 885,6 тыс.руб.</t>
  </si>
  <si>
    <t>22.05.20 г. объявлен конкурс № 0187300012420000088 на выполнение ПИР, заключен МК № 30/20от 13.07.2020г. ООО ЭКОЛОГИЧЕСКОЕ ПРЕДПРИЯТИЕ "ОЧИСТНЫЕ СООРУЖЕНИЯ"; срок выполнения работ по МК - 25.10.2020г.;цена контракта 6235,0 тыс.руб.</t>
  </si>
  <si>
    <t>Объявлен конкурс № 0187300012420000106 на выполнение ПИР, заключен МК № 32/20от 20.07.2020г. ООО "Генерационное оборудование-инжиниринг" срок выполнения работ по МК - 25.11.20 г.; цена контракта 6880,0 руб.</t>
  </si>
  <si>
    <t>Заключен муниципальный контракт № 12 от 06.05.2020 г. на приобретение сооружения производственного назначения блочно-модульная котельная на 9 МВт с инженерными сетями с АО "Югорская территориальная энергетическая компания - Региональные сети".</t>
  </si>
  <si>
    <t xml:space="preserve">Администрацией района проведено 16 электронных аукционов по приобретению жилых помещений, в том числе: в пгт.Игрим – 6, пгт. Березово - 2, по результатам которых заключено 8 муниципальных контракта на общую сумму 10 527 722,04 руб.
Право собственности оформлено на 8 квартир.Оплата по 8 заключенным муниципальным контрактам произведена в размере 10 527 722,04 руб.
</t>
  </si>
  <si>
    <t xml:space="preserve">заключено 4 соглашения о выплате возмещения за изымаемые жилые помещения на общую сумм 3 250,0 тыс. руб., расселено 4 ж.п. общей площадью 148,9 кв.м.
- заключено 4 договора мены на жилые помещения, расселено 164,4 кв.м., направлено на приобретения жилья средств в размере 10 904,5 тыс. руб. 
2. Приобретено 3 жилых помещения на общую сумму 8 197,9 тыс. руб., до 31.10.2020 с гражданами будут заключены договора мены, что позволит расселить 119,7 кв.м.
3. Планируется заключить 1 соглашения (нотариальная сделка) на общую сумму 1 683,0 тыс. руб., что позволит  расселить 61,1 кв.м.
4. объявлено 28 электронных аукционов (участия в долевом строительстве, приобретения жилья, которое будет построено в будущем) на общую сумму 65 582,2 тыс. руб. для расселения 834,6 кв.м. аварийного жилья. Ввод многоквартирных домов 3 кв. 2021 года.
5. подготавливается 3 электронных аукциона по приобретению 3 жилых помещений на общую сумму 7 951,8 тыс. руб. (2 из которых будут объявлены повторно - в 4 раз).
</t>
  </si>
  <si>
    <t>Муниципальная программа "Управление муниципальным имуществом в Березовском районе"</t>
  </si>
  <si>
    <t>7.</t>
  </si>
  <si>
    <t>7.1.</t>
  </si>
  <si>
    <t>Выполнение мероприятий по переносу вертолетной площадки в сп. Саранпауль</t>
  </si>
  <si>
    <t xml:space="preserve">Муниципальный контракт на выполнение мероприятий по переносу вертолетной площадки № 0187300012420000182 от 11.09.2020 г. Работы проводятся согласно срокоd муниципального контракта.
</t>
  </si>
  <si>
    <t>Муниципальная программа "Современная транспортная система Березовского района"</t>
  </si>
  <si>
    <t>В связи с тем, что с Депстроем не заключено дополнительное соглашение по передвижке средств между КБК, проведение аукционов по приобретению жилья запланировано на 4 квартал  в п. Ванзетур, а также участие в долевом строительстве в пгт. Березово. За счет средств местного бюджета приобретено 1 жилое помещение, произведена оплата за жилые помещения по решениям суда. объявлено и в процессе заключения 4 МК по приобретению жилых помещений, которые будут созданы в будущем на общую сумму 9 775,5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</si>
</sst>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 applyProtection="1">
      <alignment horizontal="left" vertical="center" wrapText="1" shrinkToFit="1"/>
    </xf>
    <xf numFmtId="49" fontId="9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" fillId="2" borderId="0" xfId="0" applyNumberFormat="1" applyFont="1" applyFill="1" applyAlignment="1">
      <alignment horizontal="right"/>
    </xf>
    <xf numFmtId="16" fontId="1" fillId="2" borderId="0" xfId="0" applyNumberFormat="1" applyFont="1" applyFill="1"/>
    <xf numFmtId="0" fontId="9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" fillId="2" borderId="0" xfId="0" applyFont="1" applyFill="1" applyBorder="1"/>
    <xf numFmtId="0" fontId="2" fillId="2" borderId="3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5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wrapText="1"/>
    </xf>
    <xf numFmtId="165" fontId="1" fillId="2" borderId="0" xfId="0" applyNumberFormat="1" applyFont="1" applyFill="1"/>
    <xf numFmtId="165" fontId="6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left" vertical="center" wrapText="1" shrinkToFit="1"/>
    </xf>
    <xf numFmtId="166" fontId="9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vertical="center"/>
    </xf>
    <xf numFmtId="166" fontId="6" fillId="2" borderId="1" xfId="0" applyNumberFormat="1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166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/>
    <xf numFmtId="166" fontId="6" fillId="2" borderId="1" xfId="0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vertical="center" wrapText="1"/>
    </xf>
    <xf numFmtId="166" fontId="9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horizontal="justify" wrapText="1"/>
    </xf>
    <xf numFmtId="0" fontId="13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165" fontId="6" fillId="2" borderId="0" xfId="0" applyNumberFormat="1" applyFont="1" applyFill="1"/>
    <xf numFmtId="0" fontId="13" fillId="0" borderId="0" xfId="0" applyFont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166" fontId="9" fillId="0" borderId="4" xfId="0" applyNumberFormat="1" applyFont="1" applyFill="1" applyBorder="1" applyAlignment="1">
      <alignment horizontal="left" vertical="center" wrapText="1"/>
    </xf>
    <xf numFmtId="166" fontId="9" fillId="0" borderId="3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36" sqref="D36"/>
    </sheetView>
  </sheetViews>
  <sheetFormatPr defaultRowHeight="15" x14ac:dyDescent="0.25"/>
  <cols>
    <col min="1" max="1" width="6.140625" style="1" customWidth="1"/>
    <col min="2" max="2" width="22.7109375" style="1" customWidth="1"/>
    <col min="3" max="3" width="18.42578125" style="2" customWidth="1"/>
    <col min="4" max="4" width="16.42578125" style="2" customWidth="1"/>
    <col min="5" max="5" width="14.140625" style="2" customWidth="1"/>
    <col min="6" max="6" width="14.140625" style="9" customWidth="1"/>
    <col min="7" max="7" width="16.42578125" style="1" customWidth="1"/>
    <col min="8" max="8" width="16.85546875" style="1" customWidth="1"/>
    <col min="9" max="9" width="15" style="1" customWidth="1"/>
    <col min="10" max="10" width="14.5703125" style="1" customWidth="1"/>
    <col min="11" max="11" width="17.5703125" style="1" customWidth="1"/>
    <col min="12" max="12" width="12.7109375" style="1" customWidth="1"/>
    <col min="13" max="13" width="80.42578125" style="1" customWidth="1"/>
    <col min="14" max="16384" width="9.140625" style="1"/>
  </cols>
  <sheetData>
    <row r="1" spans="1:25" ht="15.95" customHeight="1" x14ac:dyDescent="0.3">
      <c r="A1" s="98" t="s">
        <v>16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25" ht="17.100000000000001" customHeight="1" x14ac:dyDescent="0.3">
      <c r="A2" s="95" t="s">
        <v>26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25" ht="16.5" customHeight="1" x14ac:dyDescent="0.3">
      <c r="A3" s="96" t="s">
        <v>62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25" ht="17.45" customHeight="1" x14ac:dyDescent="0.25">
      <c r="M4" s="64"/>
    </row>
    <row r="5" spans="1:25" ht="63.6" customHeight="1" x14ac:dyDescent="0.25">
      <c r="A5" s="92" t="s">
        <v>1</v>
      </c>
      <c r="B5" s="91" t="s">
        <v>17</v>
      </c>
      <c r="C5" s="91" t="s">
        <v>13</v>
      </c>
      <c r="D5" s="91"/>
      <c r="E5" s="91"/>
      <c r="F5" s="93" t="s">
        <v>20</v>
      </c>
      <c r="G5" s="90" t="s">
        <v>38</v>
      </c>
      <c r="H5" s="90"/>
      <c r="I5" s="90"/>
      <c r="J5" s="90"/>
      <c r="K5" s="99" t="s">
        <v>24</v>
      </c>
      <c r="L5" s="99" t="s">
        <v>25</v>
      </c>
      <c r="M5" s="93" t="s">
        <v>28</v>
      </c>
    </row>
    <row r="6" spans="1:25" ht="81.599999999999994" customHeight="1" x14ac:dyDescent="0.25">
      <c r="A6" s="92"/>
      <c r="B6" s="91"/>
      <c r="C6" s="13" t="s">
        <v>3</v>
      </c>
      <c r="D6" s="18" t="s">
        <v>18</v>
      </c>
      <c r="E6" s="18" t="s">
        <v>19</v>
      </c>
      <c r="F6" s="94"/>
      <c r="G6" s="13" t="s">
        <v>3</v>
      </c>
      <c r="H6" s="12" t="s">
        <v>21</v>
      </c>
      <c r="I6" s="12" t="s">
        <v>22</v>
      </c>
      <c r="J6" s="12" t="s">
        <v>23</v>
      </c>
      <c r="K6" s="100"/>
      <c r="L6" s="100"/>
      <c r="M6" s="94"/>
    </row>
    <row r="7" spans="1:25" ht="17.45" customHeight="1" x14ac:dyDescent="0.25">
      <c r="A7" s="8">
        <v>1</v>
      </c>
      <c r="B7" s="7">
        <v>2</v>
      </c>
      <c r="C7" s="8">
        <v>3</v>
      </c>
      <c r="D7" s="3">
        <v>4</v>
      </c>
      <c r="E7" s="3">
        <v>5</v>
      </c>
      <c r="F7" s="6">
        <v>6</v>
      </c>
      <c r="G7" s="8">
        <v>7</v>
      </c>
      <c r="H7" s="10">
        <v>8</v>
      </c>
      <c r="I7" s="10">
        <v>9</v>
      </c>
      <c r="J7" s="10">
        <v>10</v>
      </c>
      <c r="K7" s="11">
        <v>11</v>
      </c>
      <c r="L7" s="11">
        <v>12</v>
      </c>
      <c r="M7" s="6">
        <v>13</v>
      </c>
    </row>
    <row r="8" spans="1:25" s="4" customFormat="1" ht="23.1" customHeight="1" x14ac:dyDescent="0.25">
      <c r="A8" s="22" t="s">
        <v>0</v>
      </c>
      <c r="B8" s="101" t="s">
        <v>31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</row>
    <row r="9" spans="1:25" s="4" customFormat="1" ht="138.75" customHeight="1" x14ac:dyDescent="0.25">
      <c r="A9" s="14" t="s">
        <v>5</v>
      </c>
      <c r="B9" s="15" t="s">
        <v>12</v>
      </c>
      <c r="C9" s="81">
        <f t="shared" ref="C9:C14" si="0">D9+E9</f>
        <v>196257.9</v>
      </c>
      <c r="D9" s="84">
        <v>176279.5</v>
      </c>
      <c r="E9" s="81">
        <v>19978.400000000001</v>
      </c>
      <c r="F9" s="81">
        <v>0</v>
      </c>
      <c r="G9" s="84">
        <f>I9+J9</f>
        <v>12248.24</v>
      </c>
      <c r="H9" s="84">
        <v>0</v>
      </c>
      <c r="I9" s="84">
        <v>11023.4</v>
      </c>
      <c r="J9" s="84">
        <v>1224.8399999999999</v>
      </c>
      <c r="K9" s="84">
        <f>G9</f>
        <v>12248.24</v>
      </c>
      <c r="L9" s="84">
        <f t="shared" ref="L9:L14" si="1">K9/(C9+F9)*100</f>
        <v>6.2408901756311463</v>
      </c>
      <c r="M9" s="41" t="s">
        <v>63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</row>
    <row r="10" spans="1:25" s="4" customFormat="1" ht="78" customHeight="1" x14ac:dyDescent="0.25">
      <c r="A10" s="14" t="s">
        <v>11</v>
      </c>
      <c r="B10" s="42" t="s">
        <v>39</v>
      </c>
      <c r="C10" s="81">
        <f t="shared" si="0"/>
        <v>14462</v>
      </c>
      <c r="D10" s="84">
        <v>10583</v>
      </c>
      <c r="E10" s="81">
        <f>1175.9+949.1+1754</f>
        <v>3879</v>
      </c>
      <c r="F10" s="81">
        <v>0</v>
      </c>
      <c r="G10" s="84">
        <f>I10+J10</f>
        <v>0</v>
      </c>
      <c r="H10" s="84">
        <v>0</v>
      </c>
      <c r="I10" s="84">
        <v>0</v>
      </c>
      <c r="J10" s="84">
        <v>0</v>
      </c>
      <c r="K10" s="84">
        <f>G10</f>
        <v>0</v>
      </c>
      <c r="L10" s="84">
        <f t="shared" si="1"/>
        <v>0</v>
      </c>
      <c r="M10" s="41" t="s">
        <v>64</v>
      </c>
    </row>
    <row r="11" spans="1:25" s="5" customFormat="1" ht="185.25" customHeight="1" x14ac:dyDescent="0.25">
      <c r="A11" s="14" t="s">
        <v>15</v>
      </c>
      <c r="B11" s="42" t="s">
        <v>29</v>
      </c>
      <c r="C11" s="81">
        <f t="shared" si="0"/>
        <v>4319.7</v>
      </c>
      <c r="D11" s="81">
        <v>3413.4</v>
      </c>
      <c r="E11" s="81">
        <f>379.3+527</f>
        <v>906.3</v>
      </c>
      <c r="F11" s="81">
        <v>0</v>
      </c>
      <c r="G11" s="84">
        <f>I11+J11</f>
        <v>0</v>
      </c>
      <c r="H11" s="84">
        <v>0</v>
      </c>
      <c r="I11" s="84">
        <v>0</v>
      </c>
      <c r="J11" s="84">
        <v>0</v>
      </c>
      <c r="K11" s="84">
        <v>0</v>
      </c>
      <c r="L11" s="84">
        <f t="shared" si="1"/>
        <v>0</v>
      </c>
      <c r="M11" s="41" t="s">
        <v>65</v>
      </c>
    </row>
    <row r="12" spans="1:25" s="5" customFormat="1" ht="151.5" customHeight="1" x14ac:dyDescent="0.25">
      <c r="A12" s="14" t="s">
        <v>14</v>
      </c>
      <c r="B12" s="42" t="s">
        <v>32</v>
      </c>
      <c r="C12" s="81">
        <f t="shared" si="0"/>
        <v>56864.899999999994</v>
      </c>
      <c r="D12" s="81">
        <v>49615.7</v>
      </c>
      <c r="E12" s="81">
        <f>1614.6+121.7+5512.9</f>
        <v>7249.2</v>
      </c>
      <c r="F12" s="81">
        <v>0</v>
      </c>
      <c r="G12" s="79">
        <f>I12+J12</f>
        <v>30004.6</v>
      </c>
      <c r="H12" s="84">
        <v>0</v>
      </c>
      <c r="I12" s="84">
        <v>26918.6</v>
      </c>
      <c r="J12" s="79">
        <v>3086</v>
      </c>
      <c r="K12" s="84">
        <f>G12</f>
        <v>30004.6</v>
      </c>
      <c r="L12" s="84">
        <f t="shared" si="1"/>
        <v>52.764710744237661</v>
      </c>
      <c r="M12" s="66" t="s">
        <v>66</v>
      </c>
    </row>
    <row r="13" spans="1:25" s="5" customFormat="1" ht="237.75" customHeight="1" x14ac:dyDescent="0.25">
      <c r="A13" s="14" t="s">
        <v>60</v>
      </c>
      <c r="B13" s="42" t="s">
        <v>30</v>
      </c>
      <c r="C13" s="81">
        <f t="shared" si="0"/>
        <v>10242.9</v>
      </c>
      <c r="D13" s="81">
        <v>0</v>
      </c>
      <c r="E13" s="81">
        <f>10200+42.9</f>
        <v>10242.9</v>
      </c>
      <c r="F13" s="81">
        <v>0</v>
      </c>
      <c r="G13" s="84">
        <f>I13+J13</f>
        <v>4342.7</v>
      </c>
      <c r="H13" s="84">
        <v>0</v>
      </c>
      <c r="I13" s="84">
        <v>0</v>
      </c>
      <c r="J13" s="84">
        <f>42.9+4299.8</f>
        <v>4342.7</v>
      </c>
      <c r="K13" s="84">
        <f>G13</f>
        <v>4342.7</v>
      </c>
      <c r="L13" s="84">
        <f t="shared" si="1"/>
        <v>42.397172675707075</v>
      </c>
      <c r="M13" s="41" t="s">
        <v>67</v>
      </c>
    </row>
    <row r="14" spans="1:25" s="5" customFormat="1" ht="86.25" customHeight="1" x14ac:dyDescent="0.25">
      <c r="A14" s="14" t="s">
        <v>27</v>
      </c>
      <c r="B14" s="42" t="s">
        <v>34</v>
      </c>
      <c r="C14" s="81">
        <f t="shared" si="0"/>
        <v>3469.2</v>
      </c>
      <c r="D14" s="81">
        <v>2687.6</v>
      </c>
      <c r="E14" s="81">
        <f>145+338+298.6</f>
        <v>781.6</v>
      </c>
      <c r="F14" s="81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f t="shared" si="1"/>
        <v>0</v>
      </c>
      <c r="M14" s="41" t="s">
        <v>37</v>
      </c>
    </row>
    <row r="15" spans="1:25" s="5" customFormat="1" ht="25.5" customHeight="1" x14ac:dyDescent="0.25">
      <c r="A15" s="14"/>
      <c r="B15" s="50" t="s">
        <v>2</v>
      </c>
      <c r="C15" s="48">
        <f t="shared" ref="C15:K15" si="2">SUM(C9:C14)</f>
        <v>285616.60000000003</v>
      </c>
      <c r="D15" s="48">
        <f t="shared" si="2"/>
        <v>242579.19999999998</v>
      </c>
      <c r="E15" s="48">
        <f t="shared" si="2"/>
        <v>43037.4</v>
      </c>
      <c r="F15" s="48">
        <f t="shared" si="2"/>
        <v>0</v>
      </c>
      <c r="G15" s="48">
        <f>SUM(G9:G14)</f>
        <v>46595.539999999994</v>
      </c>
      <c r="H15" s="48">
        <f t="shared" si="2"/>
        <v>0</v>
      </c>
      <c r="I15" s="48">
        <f t="shared" si="2"/>
        <v>37942</v>
      </c>
      <c r="J15" s="48">
        <f t="shared" si="2"/>
        <v>8653.5400000000009</v>
      </c>
      <c r="K15" s="48">
        <f t="shared" si="2"/>
        <v>46595.539999999994</v>
      </c>
      <c r="L15" s="31">
        <f>SUM(L9:L14)</f>
        <v>101.40277359557588</v>
      </c>
      <c r="M15" s="46"/>
    </row>
    <row r="16" spans="1:25" s="5" customFormat="1" ht="36.6" customHeight="1" x14ac:dyDescent="0.25">
      <c r="A16" s="16" t="s">
        <v>7</v>
      </c>
      <c r="B16" s="97" t="s">
        <v>33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30" s="4" customFormat="1" ht="131.25" customHeight="1" x14ac:dyDescent="0.25">
      <c r="A17" s="17" t="s">
        <v>8</v>
      </c>
      <c r="B17" s="71" t="s">
        <v>40</v>
      </c>
      <c r="C17" s="81">
        <f>D17+E17</f>
        <v>27.7</v>
      </c>
      <c r="D17" s="81">
        <v>0</v>
      </c>
      <c r="E17" s="81">
        <v>27.7</v>
      </c>
      <c r="F17" s="58">
        <v>0</v>
      </c>
      <c r="G17" s="57">
        <f>H17+I17+J17</f>
        <v>8.5</v>
      </c>
      <c r="H17" s="58">
        <v>0</v>
      </c>
      <c r="I17" s="58">
        <v>0</v>
      </c>
      <c r="J17" s="58">
        <v>8.5</v>
      </c>
      <c r="K17" s="57">
        <f>G17</f>
        <v>8.5</v>
      </c>
      <c r="L17" s="57">
        <f>K17/(C17+F17)*100</f>
        <v>30.685920577617331</v>
      </c>
      <c r="M17" s="41" t="s">
        <v>68</v>
      </c>
    </row>
    <row r="18" spans="1:30" s="52" customFormat="1" ht="350.25" customHeight="1" x14ac:dyDescent="0.3">
      <c r="A18" s="51" t="s">
        <v>61</v>
      </c>
      <c r="B18" s="73" t="s">
        <v>50</v>
      </c>
      <c r="C18" s="85">
        <f>D18+E18</f>
        <v>97990.599999999991</v>
      </c>
      <c r="D18" s="82">
        <v>95050.9</v>
      </c>
      <c r="E18" s="82">
        <v>2939.7</v>
      </c>
      <c r="F18" s="58">
        <v>0</v>
      </c>
      <c r="G18" s="58">
        <f>H18+I18+J18</f>
        <v>15269.599999999999</v>
      </c>
      <c r="H18" s="58">
        <v>0</v>
      </c>
      <c r="I18" s="58">
        <v>14769.3</v>
      </c>
      <c r="J18" s="58">
        <v>500.3</v>
      </c>
      <c r="K18" s="58">
        <v>15269.6</v>
      </c>
      <c r="L18" s="65">
        <v>15.6</v>
      </c>
      <c r="M18" s="72" t="s">
        <v>75</v>
      </c>
      <c r="N18" s="60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</row>
    <row r="19" spans="1:30" s="52" customFormat="1" ht="171" customHeight="1" x14ac:dyDescent="0.3">
      <c r="A19" s="40" t="s">
        <v>55</v>
      </c>
      <c r="B19" s="38" t="s">
        <v>56</v>
      </c>
      <c r="C19" s="79">
        <v>118271.4</v>
      </c>
      <c r="D19" s="81">
        <v>108157.4</v>
      </c>
      <c r="E19" s="79">
        <v>10114</v>
      </c>
      <c r="F19" s="55">
        <v>0</v>
      </c>
      <c r="G19" s="55">
        <v>6748.9</v>
      </c>
      <c r="H19" s="55">
        <v>0</v>
      </c>
      <c r="I19" s="55">
        <v>0</v>
      </c>
      <c r="J19" s="55">
        <v>6748.9</v>
      </c>
      <c r="K19" s="55">
        <v>6748.9</v>
      </c>
      <c r="L19" s="33">
        <v>5.7062823303013239</v>
      </c>
      <c r="M19" s="38" t="s">
        <v>82</v>
      </c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</row>
    <row r="20" spans="1:30" s="54" customFormat="1" ht="36" customHeight="1" x14ac:dyDescent="0.25">
      <c r="A20" s="53"/>
      <c r="B20" s="50" t="s">
        <v>2</v>
      </c>
      <c r="C20" s="48">
        <f>SUM(C17:C19)</f>
        <v>216289.69999999998</v>
      </c>
      <c r="D20" s="48">
        <f>SUM(D17:D19)</f>
        <v>203208.3</v>
      </c>
      <c r="E20" s="48">
        <f>SUM(E17:E19)</f>
        <v>13081.4</v>
      </c>
      <c r="F20" s="48">
        <f>SUM(F17:F17)</f>
        <v>0</v>
      </c>
      <c r="G20" s="48">
        <f>SUM(G17:G19)</f>
        <v>22027</v>
      </c>
      <c r="H20" s="48">
        <f>SUM(H17:H17)</f>
        <v>0</v>
      </c>
      <c r="I20" s="48">
        <f>SUM(I17:I19)</f>
        <v>14769.3</v>
      </c>
      <c r="J20" s="48">
        <f>SUM(J17:J19)</f>
        <v>7257.7</v>
      </c>
      <c r="K20" s="48">
        <f>SUM(K17:K19)</f>
        <v>22027</v>
      </c>
      <c r="L20" s="31">
        <f>SUM(L17:L19)</f>
        <v>51.992202907918653</v>
      </c>
      <c r="M20" s="59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1:30" s="5" customFormat="1" ht="23.45" customHeight="1" x14ac:dyDescent="0.25">
      <c r="A21" s="16" t="s">
        <v>10</v>
      </c>
      <c r="B21" s="87" t="s">
        <v>41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s="5" customFormat="1" ht="99.75" customHeight="1" x14ac:dyDescent="0.25">
      <c r="A22" s="17" t="s">
        <v>9</v>
      </c>
      <c r="B22" s="45" t="s">
        <v>42</v>
      </c>
      <c r="C22" s="81">
        <f>D22+E22</f>
        <v>590.20000000000005</v>
      </c>
      <c r="D22" s="84">
        <v>0</v>
      </c>
      <c r="E22" s="84">
        <v>590.20000000000005</v>
      </c>
      <c r="F22" s="57">
        <v>0</v>
      </c>
      <c r="G22" s="57">
        <f>H22+I22+J22</f>
        <v>590.20000000000005</v>
      </c>
      <c r="H22" s="57">
        <v>0</v>
      </c>
      <c r="I22" s="57">
        <v>0</v>
      </c>
      <c r="J22" s="57">
        <v>590.20000000000005</v>
      </c>
      <c r="K22" s="57">
        <f>G22</f>
        <v>590.20000000000005</v>
      </c>
      <c r="L22" s="57">
        <f>K22/(C22+F22)*100</f>
        <v>100</v>
      </c>
      <c r="M22" s="68" t="s">
        <v>69</v>
      </c>
    </row>
    <row r="23" spans="1:30" s="5" customFormat="1" ht="20.45" customHeight="1" x14ac:dyDescent="0.25">
      <c r="A23" s="16"/>
      <c r="B23" s="50" t="s">
        <v>6</v>
      </c>
      <c r="C23" s="48">
        <f>SUM(C22)</f>
        <v>590.20000000000005</v>
      </c>
      <c r="D23" s="48">
        <f t="shared" ref="D23:K23" si="3">SUM(D22)</f>
        <v>0</v>
      </c>
      <c r="E23" s="48">
        <f t="shared" si="3"/>
        <v>590.20000000000005</v>
      </c>
      <c r="F23" s="48">
        <f t="shared" si="3"/>
        <v>0</v>
      </c>
      <c r="G23" s="48">
        <f t="shared" si="3"/>
        <v>590.20000000000005</v>
      </c>
      <c r="H23" s="48">
        <f t="shared" si="3"/>
        <v>0</v>
      </c>
      <c r="I23" s="48">
        <f t="shared" si="3"/>
        <v>0</v>
      </c>
      <c r="J23" s="48">
        <f t="shared" si="3"/>
        <v>590.20000000000005</v>
      </c>
      <c r="K23" s="48">
        <f t="shared" si="3"/>
        <v>590.20000000000005</v>
      </c>
      <c r="L23" s="31">
        <f>K23/(C23+F23)*100</f>
        <v>100</v>
      </c>
      <c r="M23" s="49"/>
    </row>
    <row r="24" spans="1:30" s="5" customFormat="1" ht="28.5" customHeight="1" x14ac:dyDescent="0.25">
      <c r="A24" s="17" t="s">
        <v>35</v>
      </c>
      <c r="B24" s="87" t="s">
        <v>43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9"/>
    </row>
    <row r="25" spans="1:30" s="5" customFormat="1" ht="138" customHeight="1" x14ac:dyDescent="0.25">
      <c r="A25" s="17" t="s">
        <v>36</v>
      </c>
      <c r="B25" s="45" t="s">
        <v>46</v>
      </c>
      <c r="C25" s="81">
        <f>D25+E25</f>
        <v>6267.0999999999995</v>
      </c>
      <c r="D25" s="82">
        <v>5923.2</v>
      </c>
      <c r="E25" s="82">
        <f>343.9</f>
        <v>343.9</v>
      </c>
      <c r="F25" s="58">
        <v>0</v>
      </c>
      <c r="G25" s="58">
        <f>H25+I25+J25</f>
        <v>32.06</v>
      </c>
      <c r="H25" s="58">
        <v>0</v>
      </c>
      <c r="I25" s="58">
        <v>0</v>
      </c>
      <c r="J25" s="58">
        <v>32.06</v>
      </c>
      <c r="K25" s="58">
        <v>32.06</v>
      </c>
      <c r="L25" s="57">
        <f>K25/(C25+F25)*100</f>
        <v>0.51156037082542172</v>
      </c>
      <c r="M25" s="19" t="s">
        <v>71</v>
      </c>
    </row>
    <row r="26" spans="1:30" s="5" customFormat="1" ht="108" customHeight="1" x14ac:dyDescent="0.25">
      <c r="A26" s="17" t="s">
        <v>44</v>
      </c>
      <c r="B26" s="45" t="s">
        <v>47</v>
      </c>
      <c r="C26" s="81">
        <f>D26+E26</f>
        <v>1917.8000000000002</v>
      </c>
      <c r="D26" s="82">
        <v>1791.4</v>
      </c>
      <c r="E26" s="82">
        <v>126.4</v>
      </c>
      <c r="F26" s="58">
        <v>0</v>
      </c>
      <c r="G26" s="58">
        <f>H26+I26+J26</f>
        <v>32.06</v>
      </c>
      <c r="H26" s="58">
        <v>0</v>
      </c>
      <c r="I26" s="58">
        <v>0</v>
      </c>
      <c r="J26" s="58">
        <v>32.06</v>
      </c>
      <c r="K26" s="58">
        <v>32.06</v>
      </c>
      <c r="L26" s="57">
        <f>K26/(C26+F26)*100</f>
        <v>1.671707164459276</v>
      </c>
      <c r="M26" s="19" t="s">
        <v>70</v>
      </c>
    </row>
    <row r="27" spans="1:30" s="5" customFormat="1" ht="168.75" customHeight="1" x14ac:dyDescent="0.25">
      <c r="A27" s="17" t="s">
        <v>45</v>
      </c>
      <c r="B27" s="45" t="s">
        <v>48</v>
      </c>
      <c r="C27" s="81">
        <f>D27+E27</f>
        <v>6912.1</v>
      </c>
      <c r="D27" s="82">
        <v>6536</v>
      </c>
      <c r="E27" s="82">
        <v>376.1</v>
      </c>
      <c r="F27" s="57">
        <v>0</v>
      </c>
      <c r="G27" s="58">
        <f>H27+I27+J27</f>
        <v>32.06</v>
      </c>
      <c r="H27" s="57">
        <v>0</v>
      </c>
      <c r="I27" s="57">
        <v>0</v>
      </c>
      <c r="J27" s="58">
        <v>32.06</v>
      </c>
      <c r="K27" s="58">
        <v>32.06</v>
      </c>
      <c r="L27" s="57">
        <f>K27/(C27+F27)*100</f>
        <v>0.46382430809739439</v>
      </c>
      <c r="M27" s="19" t="s">
        <v>72</v>
      </c>
    </row>
    <row r="28" spans="1:30" s="5" customFormat="1" ht="20.45" customHeight="1" x14ac:dyDescent="0.25">
      <c r="A28" s="16"/>
      <c r="B28" s="43" t="s">
        <v>6</v>
      </c>
      <c r="C28" s="48">
        <f>SUM(C25:C27)</f>
        <v>15097</v>
      </c>
      <c r="D28" s="48">
        <f t="shared" ref="D28:K28" si="4">SUM(D25:D27)</f>
        <v>14250.6</v>
      </c>
      <c r="E28" s="48">
        <f t="shared" si="4"/>
        <v>846.4</v>
      </c>
      <c r="F28" s="48">
        <f t="shared" si="4"/>
        <v>0</v>
      </c>
      <c r="G28" s="48">
        <f t="shared" si="4"/>
        <v>96.18</v>
      </c>
      <c r="H28" s="48">
        <f t="shared" si="4"/>
        <v>0</v>
      </c>
      <c r="I28" s="48">
        <f t="shared" si="4"/>
        <v>0</v>
      </c>
      <c r="J28" s="48">
        <f t="shared" si="4"/>
        <v>96.18</v>
      </c>
      <c r="K28" s="48">
        <f t="shared" si="4"/>
        <v>96.18</v>
      </c>
      <c r="L28" s="31">
        <f>SUM(L25:L27)</f>
        <v>2.6470918433820922</v>
      </c>
      <c r="M28" s="44"/>
    </row>
    <row r="29" spans="1:30" s="27" customFormat="1" ht="18.75" x14ac:dyDescent="0.25">
      <c r="A29" s="26" t="s">
        <v>51</v>
      </c>
      <c r="B29" s="32" t="s">
        <v>54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32"/>
    </row>
    <row r="30" spans="1:30" s="39" customFormat="1" ht="220.5" customHeight="1" x14ac:dyDescent="0.3">
      <c r="A30" s="40" t="s">
        <v>52</v>
      </c>
      <c r="B30" s="38" t="s">
        <v>49</v>
      </c>
      <c r="C30" s="47">
        <v>26592.68</v>
      </c>
      <c r="D30" s="47">
        <v>26592.7</v>
      </c>
      <c r="E30" s="81">
        <v>0</v>
      </c>
      <c r="F30" s="81">
        <v>0</v>
      </c>
      <c r="G30" s="57">
        <v>10527.7</v>
      </c>
      <c r="H30" s="57">
        <v>0</v>
      </c>
      <c r="I30" s="57">
        <v>10527.7</v>
      </c>
      <c r="J30" s="57">
        <v>0</v>
      </c>
      <c r="K30" s="57">
        <v>10527.72</v>
      </c>
      <c r="L30" s="57">
        <v>39.6</v>
      </c>
      <c r="M30" s="70" t="s">
        <v>74</v>
      </c>
    </row>
    <row r="31" spans="1:30" s="28" customFormat="1" ht="18.75" x14ac:dyDescent="0.3">
      <c r="A31" s="25"/>
      <c r="B31" s="34" t="s">
        <v>53</v>
      </c>
      <c r="C31" s="36">
        <f>SUM(C30)</f>
        <v>26592.68</v>
      </c>
      <c r="D31" s="35">
        <f>SUM(D30)</f>
        <v>26592.7</v>
      </c>
      <c r="E31" s="36">
        <f>SUM(E30)</f>
        <v>0</v>
      </c>
      <c r="F31" s="35">
        <v>0</v>
      </c>
      <c r="G31" s="78">
        <f t="shared" ref="G31:L31" si="5">SUM(G30:G30)</f>
        <v>10527.7</v>
      </c>
      <c r="H31" s="78">
        <f t="shared" si="5"/>
        <v>0</v>
      </c>
      <c r="I31" s="78">
        <f t="shared" si="5"/>
        <v>10527.7</v>
      </c>
      <c r="J31" s="78">
        <f t="shared" si="5"/>
        <v>0</v>
      </c>
      <c r="K31" s="78">
        <f t="shared" si="5"/>
        <v>10527.72</v>
      </c>
      <c r="L31" s="78">
        <f t="shared" si="5"/>
        <v>39.6</v>
      </c>
      <c r="M31" s="34"/>
    </row>
    <row r="32" spans="1:30" s="28" customFormat="1" ht="19.5" thickBot="1" x14ac:dyDescent="0.35">
      <c r="A32" s="25" t="s">
        <v>57</v>
      </c>
      <c r="B32" s="34" t="s">
        <v>81</v>
      </c>
      <c r="C32" s="36"/>
      <c r="D32" s="35"/>
      <c r="E32" s="36"/>
      <c r="F32" s="35"/>
      <c r="G32" s="67"/>
      <c r="H32" s="67"/>
      <c r="I32" s="67"/>
      <c r="J32" s="67"/>
      <c r="K32" s="67"/>
      <c r="L32" s="67"/>
      <c r="M32" s="34"/>
    </row>
    <row r="33" spans="1:13" s="28" customFormat="1" ht="119.25" customHeight="1" thickBot="1" x14ac:dyDescent="0.35">
      <c r="A33" s="56" t="s">
        <v>58</v>
      </c>
      <c r="B33" s="75" t="s">
        <v>79</v>
      </c>
      <c r="C33" s="76">
        <v>362.2</v>
      </c>
      <c r="D33" s="76">
        <v>0</v>
      </c>
      <c r="E33" s="77">
        <v>362.2</v>
      </c>
      <c r="F33" s="76">
        <v>0</v>
      </c>
      <c r="G33" s="76">
        <v>0</v>
      </c>
      <c r="H33" s="76">
        <v>0</v>
      </c>
      <c r="I33" s="77">
        <v>0</v>
      </c>
      <c r="J33" s="76">
        <v>0</v>
      </c>
      <c r="K33" s="76">
        <v>0</v>
      </c>
      <c r="L33" s="58">
        <v>0</v>
      </c>
      <c r="M33" s="69" t="s">
        <v>80</v>
      </c>
    </row>
    <row r="34" spans="1:13" s="28" customFormat="1" ht="18.75" x14ac:dyDescent="0.3">
      <c r="A34" s="25"/>
      <c r="B34" s="34" t="s">
        <v>6</v>
      </c>
      <c r="C34" s="36">
        <f t="shared" ref="C34:L34" si="6">SUM(C33)</f>
        <v>362.2</v>
      </c>
      <c r="D34" s="35">
        <f t="shared" si="6"/>
        <v>0</v>
      </c>
      <c r="E34" s="36">
        <f t="shared" si="6"/>
        <v>362.2</v>
      </c>
      <c r="F34" s="35">
        <f t="shared" si="6"/>
        <v>0</v>
      </c>
      <c r="G34" s="78">
        <f t="shared" si="6"/>
        <v>0</v>
      </c>
      <c r="H34" s="78">
        <f t="shared" si="6"/>
        <v>0</v>
      </c>
      <c r="I34" s="78">
        <f t="shared" si="6"/>
        <v>0</v>
      </c>
      <c r="J34" s="78">
        <f t="shared" si="6"/>
        <v>0</v>
      </c>
      <c r="K34" s="78">
        <f t="shared" si="6"/>
        <v>0</v>
      </c>
      <c r="L34" s="78">
        <f t="shared" si="6"/>
        <v>0</v>
      </c>
      <c r="M34" s="34"/>
    </row>
    <row r="35" spans="1:13" s="28" customFormat="1" ht="18.75" x14ac:dyDescent="0.3">
      <c r="A35" s="25" t="s">
        <v>77</v>
      </c>
      <c r="B35" s="34" t="s">
        <v>76</v>
      </c>
      <c r="C35" s="36"/>
      <c r="D35" s="35"/>
      <c r="E35" s="36"/>
      <c r="F35" s="35"/>
      <c r="G35" s="35"/>
      <c r="H35" s="35"/>
      <c r="I35" s="35"/>
      <c r="J35" s="35"/>
      <c r="K35" s="35"/>
      <c r="L35" s="35"/>
      <c r="M35" s="34"/>
    </row>
    <row r="36" spans="1:13" s="28" customFormat="1" ht="112.5" x14ac:dyDescent="0.3">
      <c r="A36" s="56" t="s">
        <v>78</v>
      </c>
      <c r="B36" s="69" t="s">
        <v>59</v>
      </c>
      <c r="C36" s="79">
        <v>10595.7</v>
      </c>
      <c r="D36" s="80">
        <v>0</v>
      </c>
      <c r="E36" s="79">
        <v>10595.7</v>
      </c>
      <c r="F36" s="33">
        <v>0</v>
      </c>
      <c r="G36" s="58">
        <f>H36+I36+J36</f>
        <v>10595.7</v>
      </c>
      <c r="H36" s="33">
        <v>0</v>
      </c>
      <c r="I36" s="33">
        <v>0</v>
      </c>
      <c r="J36" s="33">
        <v>10595.7</v>
      </c>
      <c r="K36" s="33">
        <v>0</v>
      </c>
      <c r="L36" s="33">
        <v>100</v>
      </c>
      <c r="M36" s="69" t="s">
        <v>73</v>
      </c>
    </row>
    <row r="37" spans="1:13" s="28" customFormat="1" ht="18.75" x14ac:dyDescent="0.3">
      <c r="A37" s="25"/>
      <c r="B37" s="34" t="s">
        <v>6</v>
      </c>
      <c r="C37" s="36">
        <f>C36</f>
        <v>10595.7</v>
      </c>
      <c r="D37" s="36">
        <f t="shared" ref="D37:K37" si="7">D36</f>
        <v>0</v>
      </c>
      <c r="E37" s="36">
        <f t="shared" si="7"/>
        <v>10595.7</v>
      </c>
      <c r="F37" s="36">
        <f t="shared" si="7"/>
        <v>0</v>
      </c>
      <c r="G37" s="36">
        <f t="shared" si="7"/>
        <v>10595.7</v>
      </c>
      <c r="H37" s="36">
        <f t="shared" si="7"/>
        <v>0</v>
      </c>
      <c r="I37" s="36">
        <f t="shared" si="7"/>
        <v>0</v>
      </c>
      <c r="J37" s="36">
        <f t="shared" si="7"/>
        <v>10595.7</v>
      </c>
      <c r="K37" s="36">
        <f t="shared" si="7"/>
        <v>0</v>
      </c>
      <c r="L37" s="35">
        <f>SUM(L36)</f>
        <v>100</v>
      </c>
      <c r="M37" s="34"/>
    </row>
    <row r="38" spans="1:13" s="30" customFormat="1" ht="22.5" customHeight="1" x14ac:dyDescent="0.25">
      <c r="A38" s="17"/>
      <c r="B38" s="37" t="s">
        <v>4</v>
      </c>
      <c r="C38" s="31">
        <f t="shared" ref="C38:K38" si="8">C15+C20+C23+C28+C31+C34+C37</f>
        <v>555144.07999999996</v>
      </c>
      <c r="D38" s="31">
        <f t="shared" si="8"/>
        <v>486630.8</v>
      </c>
      <c r="E38" s="31">
        <f t="shared" si="8"/>
        <v>68513.3</v>
      </c>
      <c r="F38" s="31">
        <f t="shared" si="8"/>
        <v>0</v>
      </c>
      <c r="G38" s="31">
        <f t="shared" si="8"/>
        <v>90432.319999999978</v>
      </c>
      <c r="H38" s="31">
        <f t="shared" si="8"/>
        <v>0</v>
      </c>
      <c r="I38" s="31">
        <f t="shared" si="8"/>
        <v>63239</v>
      </c>
      <c r="J38" s="31">
        <f t="shared" si="8"/>
        <v>27193.320000000003</v>
      </c>
      <c r="K38" s="31">
        <f t="shared" si="8"/>
        <v>79836.639999999985</v>
      </c>
      <c r="L38" s="31">
        <f>K38/(C38+F38)*100</f>
        <v>14.381246756697827</v>
      </c>
      <c r="M38" s="37"/>
    </row>
    <row r="39" spans="1:13" ht="18.75" x14ac:dyDescent="0.3">
      <c r="A39" s="23"/>
      <c r="B39" s="23"/>
      <c r="C39" s="24"/>
      <c r="D39" s="24"/>
      <c r="E39" s="24"/>
      <c r="F39" s="24"/>
      <c r="G39" s="23"/>
      <c r="H39" s="23"/>
      <c r="I39" s="23"/>
      <c r="J39" s="23"/>
      <c r="K39" s="23"/>
      <c r="L39" s="74"/>
      <c r="M39" s="23"/>
    </row>
    <row r="40" spans="1:13" ht="18.75" x14ac:dyDescent="0.3">
      <c r="C40" s="86"/>
      <c r="D40" s="9"/>
      <c r="E40" s="9"/>
    </row>
    <row r="41" spans="1:13" x14ac:dyDescent="0.25">
      <c r="C41" s="9"/>
      <c r="D41" s="9"/>
      <c r="E41" s="9"/>
    </row>
    <row r="42" spans="1:13" x14ac:dyDescent="0.25">
      <c r="C42" s="20"/>
      <c r="D42" s="9"/>
      <c r="E42" s="20"/>
    </row>
    <row r="43" spans="1:13" x14ac:dyDescent="0.25">
      <c r="C43" s="20"/>
      <c r="D43" s="9"/>
      <c r="E43" s="20"/>
    </row>
    <row r="44" spans="1:13" x14ac:dyDescent="0.25">
      <c r="C44" s="9"/>
      <c r="D44" s="9"/>
      <c r="E44" s="9"/>
    </row>
    <row r="45" spans="1:13" x14ac:dyDescent="0.25">
      <c r="C45" s="9"/>
      <c r="D45" s="9"/>
      <c r="E45" s="9"/>
    </row>
    <row r="46" spans="1:13" x14ac:dyDescent="0.25">
      <c r="C46" s="20"/>
      <c r="D46" s="9"/>
      <c r="E46" s="20"/>
      <c r="F46" s="20"/>
      <c r="G46" s="29"/>
    </row>
    <row r="47" spans="1:13" x14ac:dyDescent="0.25">
      <c r="A47" s="21"/>
      <c r="C47" s="20"/>
      <c r="D47" s="20"/>
      <c r="E47" s="20"/>
      <c r="F47" s="20"/>
    </row>
    <row r="48" spans="1:13" x14ac:dyDescent="0.25">
      <c r="C48" s="20"/>
      <c r="D48" s="20"/>
      <c r="E48" s="20"/>
      <c r="F48" s="20"/>
      <c r="M48" s="1">
        <v>0</v>
      </c>
    </row>
  </sheetData>
  <mergeCells count="15">
    <mergeCell ref="A2:M2"/>
    <mergeCell ref="A3:M3"/>
    <mergeCell ref="F5:F6"/>
    <mergeCell ref="B16:M16"/>
    <mergeCell ref="A1:M1"/>
    <mergeCell ref="L5:L6"/>
    <mergeCell ref="B8:M8"/>
    <mergeCell ref="K5:K6"/>
    <mergeCell ref="B24:M24"/>
    <mergeCell ref="B21:M21"/>
    <mergeCell ref="G5:J5"/>
    <mergeCell ref="B5:B6"/>
    <mergeCell ref="A5:A6"/>
    <mergeCell ref="C5:E5"/>
    <mergeCell ref="M5:M6"/>
  </mergeCells>
  <phoneticPr fontId="3" type="noConversion"/>
  <pageMargins left="0" right="0" top="0" bottom="0" header="0" footer="0"/>
  <pageSetup paperSize="9" scale="5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2020-10-22T12:03:20Z</dcterms:modified>
</cp:coreProperties>
</file>